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Admin\Desktop\prieskumy_Palušák\APARTMAN\"/>
    </mc:Choice>
  </mc:AlternateContent>
  <xr:revisionPtr revIDLastSave="0" documentId="13_ncr:1_{4D069497-9088-4766-A101-8817E17FA2B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kapitulácia stavby" sheetId="1" r:id="rId1"/>
    <sheet name="901_S - Apartmánový dom" sheetId="2" r:id="rId2"/>
  </sheets>
  <definedNames>
    <definedName name="_xlnm._FilterDatabase" localSheetId="1" hidden="1">'901_S - Apartmánový dom'!$C$137:$K$375</definedName>
    <definedName name="_xlnm.Print_Titles" localSheetId="1">'901_S - Apartmánový dom'!$137:$137</definedName>
    <definedName name="_xlnm.Print_Titles" localSheetId="0">'Rekapitulácia stavby'!$92:$92</definedName>
    <definedName name="_xlnm.Print_Area" localSheetId="1">'901_S - Apartmánový dom'!$C$4:$J$76,'901_S - Apartmánový dom'!$C$82:$J$121,'901_S - Apartmánový dom'!$C$127:$J$375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/>
  <c r="BI375" i="2"/>
  <c r="BH375" i="2"/>
  <c r="BG375" i="2"/>
  <c r="BE375" i="2"/>
  <c r="T375" i="2"/>
  <c r="R375" i="2"/>
  <c r="P375" i="2"/>
  <c r="BI374" i="2"/>
  <c r="BH374" i="2"/>
  <c r="BG374" i="2"/>
  <c r="BE374" i="2"/>
  <c r="T374" i="2"/>
  <c r="R374" i="2"/>
  <c r="P374" i="2"/>
  <c r="BI373" i="2"/>
  <c r="BH373" i="2"/>
  <c r="BG373" i="2"/>
  <c r="BE373" i="2"/>
  <c r="T373" i="2"/>
  <c r="R373" i="2"/>
  <c r="P373" i="2"/>
  <c r="BI372" i="2"/>
  <c r="BH372" i="2"/>
  <c r="BG372" i="2"/>
  <c r="BE372" i="2"/>
  <c r="T372" i="2"/>
  <c r="R372" i="2"/>
  <c r="P372" i="2"/>
  <c r="BI371" i="2"/>
  <c r="BH371" i="2"/>
  <c r="BG371" i="2"/>
  <c r="BE371" i="2"/>
  <c r="T371" i="2"/>
  <c r="R371" i="2"/>
  <c r="P371" i="2"/>
  <c r="BI370" i="2"/>
  <c r="BH370" i="2"/>
  <c r="BG370" i="2"/>
  <c r="BE370" i="2"/>
  <c r="T370" i="2"/>
  <c r="R370" i="2"/>
  <c r="P370" i="2"/>
  <c r="BI367" i="2"/>
  <c r="BH367" i="2"/>
  <c r="BG367" i="2"/>
  <c r="BE367" i="2"/>
  <c r="T367" i="2"/>
  <c r="R367" i="2"/>
  <c r="P367" i="2"/>
  <c r="BI366" i="2"/>
  <c r="BH366" i="2"/>
  <c r="BG366" i="2"/>
  <c r="BE366" i="2"/>
  <c r="T366" i="2"/>
  <c r="R366" i="2"/>
  <c r="P366" i="2"/>
  <c r="BI363" i="2"/>
  <c r="BH363" i="2"/>
  <c r="BG363" i="2"/>
  <c r="BE363" i="2"/>
  <c r="T363" i="2"/>
  <c r="R363" i="2"/>
  <c r="P363" i="2"/>
  <c r="BI358" i="2"/>
  <c r="BH358" i="2"/>
  <c r="BG358" i="2"/>
  <c r="BE358" i="2"/>
  <c r="T358" i="2"/>
  <c r="R358" i="2"/>
  <c r="P358" i="2"/>
  <c r="BI355" i="2"/>
  <c r="BH355" i="2"/>
  <c r="BG355" i="2"/>
  <c r="BE355" i="2"/>
  <c r="T355" i="2"/>
  <c r="R355" i="2"/>
  <c r="P355" i="2"/>
  <c r="BI349" i="2"/>
  <c r="BH349" i="2"/>
  <c r="BG349" i="2"/>
  <c r="BE349" i="2"/>
  <c r="T349" i="2"/>
  <c r="R349" i="2"/>
  <c r="P349" i="2"/>
  <c r="BI346" i="2"/>
  <c r="BH346" i="2"/>
  <c r="BG346" i="2"/>
  <c r="BE346" i="2"/>
  <c r="T346" i="2"/>
  <c r="R346" i="2"/>
  <c r="P346" i="2"/>
  <c r="BI344" i="2"/>
  <c r="BH344" i="2"/>
  <c r="BG344" i="2"/>
  <c r="BE344" i="2"/>
  <c r="T344" i="2"/>
  <c r="R344" i="2"/>
  <c r="P344" i="2"/>
  <c r="BI341" i="2"/>
  <c r="BH341" i="2"/>
  <c r="BG341" i="2"/>
  <c r="BE341" i="2"/>
  <c r="T341" i="2"/>
  <c r="R341" i="2"/>
  <c r="P341" i="2"/>
  <c r="BI335" i="2"/>
  <c r="BH335" i="2"/>
  <c r="BG335" i="2"/>
  <c r="BE335" i="2"/>
  <c r="T335" i="2"/>
  <c r="R335" i="2"/>
  <c r="P335" i="2"/>
  <c r="BI327" i="2"/>
  <c r="BH327" i="2"/>
  <c r="BG327" i="2"/>
  <c r="BE327" i="2"/>
  <c r="T327" i="2"/>
  <c r="R327" i="2"/>
  <c r="P327" i="2"/>
  <c r="BI326" i="2"/>
  <c r="BH326" i="2"/>
  <c r="BG326" i="2"/>
  <c r="BE326" i="2"/>
  <c r="T326" i="2"/>
  <c r="R326" i="2"/>
  <c r="P326" i="2"/>
  <c r="BI324" i="2"/>
  <c r="BH324" i="2"/>
  <c r="BG324" i="2"/>
  <c r="BE324" i="2"/>
  <c r="T324" i="2"/>
  <c r="R324" i="2"/>
  <c r="P324" i="2"/>
  <c r="BI323" i="2"/>
  <c r="BH323" i="2"/>
  <c r="BG323" i="2"/>
  <c r="BE323" i="2"/>
  <c r="T323" i="2"/>
  <c r="R323" i="2"/>
  <c r="P323" i="2"/>
  <c r="BI322" i="2"/>
  <c r="BH322" i="2"/>
  <c r="BG322" i="2"/>
  <c r="BE322" i="2"/>
  <c r="T322" i="2"/>
  <c r="R322" i="2"/>
  <c r="P322" i="2"/>
  <c r="BI321" i="2"/>
  <c r="BH321" i="2"/>
  <c r="BG321" i="2"/>
  <c r="BE321" i="2"/>
  <c r="T321" i="2"/>
  <c r="R321" i="2"/>
  <c r="P321" i="2"/>
  <c r="BI320" i="2"/>
  <c r="BH320" i="2"/>
  <c r="BG320" i="2"/>
  <c r="BE320" i="2"/>
  <c r="T320" i="2"/>
  <c r="R320" i="2"/>
  <c r="P320" i="2"/>
  <c r="BI319" i="2"/>
  <c r="BH319" i="2"/>
  <c r="BG319" i="2"/>
  <c r="BE319" i="2"/>
  <c r="T319" i="2"/>
  <c r="R319" i="2"/>
  <c r="P319" i="2"/>
  <c r="BI318" i="2"/>
  <c r="BH318" i="2"/>
  <c r="BG318" i="2"/>
  <c r="BE318" i="2"/>
  <c r="T318" i="2"/>
  <c r="R318" i="2"/>
  <c r="P318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5" i="2"/>
  <c r="BH315" i="2"/>
  <c r="BG315" i="2"/>
  <c r="BE315" i="2"/>
  <c r="T315" i="2"/>
  <c r="R315" i="2"/>
  <c r="P315" i="2"/>
  <c r="BI308" i="2"/>
  <c r="BH308" i="2"/>
  <c r="BG308" i="2"/>
  <c r="BE308" i="2"/>
  <c r="T308" i="2"/>
  <c r="R308" i="2"/>
  <c r="P308" i="2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BI303" i="2"/>
  <c r="BH303" i="2"/>
  <c r="BG303" i="2"/>
  <c r="BE303" i="2"/>
  <c r="T303" i="2"/>
  <c r="R303" i="2"/>
  <c r="P303" i="2"/>
  <c r="BI298" i="2"/>
  <c r="BH298" i="2"/>
  <c r="BG298" i="2"/>
  <c r="BE298" i="2"/>
  <c r="T298" i="2"/>
  <c r="R298" i="2"/>
  <c r="P298" i="2"/>
  <c r="BI296" i="2"/>
  <c r="BH296" i="2"/>
  <c r="BG296" i="2"/>
  <c r="BE296" i="2"/>
  <c r="T296" i="2"/>
  <c r="R296" i="2"/>
  <c r="P296" i="2"/>
  <c r="BI292" i="2"/>
  <c r="BH292" i="2"/>
  <c r="BG292" i="2"/>
  <c r="BE292" i="2"/>
  <c r="T292" i="2"/>
  <c r="R292" i="2"/>
  <c r="P292" i="2"/>
  <c r="BI291" i="2"/>
  <c r="BH291" i="2"/>
  <c r="BG291" i="2"/>
  <c r="BE291" i="2"/>
  <c r="T291" i="2"/>
  <c r="R291" i="2"/>
  <c r="P291" i="2"/>
  <c r="BI288" i="2"/>
  <c r="BH288" i="2"/>
  <c r="BG288" i="2"/>
  <c r="BE288" i="2"/>
  <c r="T288" i="2"/>
  <c r="R288" i="2"/>
  <c r="P288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2" i="2"/>
  <c r="BH282" i="2"/>
  <c r="BG282" i="2"/>
  <c r="BE282" i="2"/>
  <c r="T282" i="2"/>
  <c r="R282" i="2"/>
  <c r="P282" i="2"/>
  <c r="BI280" i="2"/>
  <c r="BH280" i="2"/>
  <c r="BG280" i="2"/>
  <c r="BE280" i="2"/>
  <c r="T280" i="2"/>
  <c r="R280" i="2"/>
  <c r="P280" i="2"/>
  <c r="BI278" i="2"/>
  <c r="BH278" i="2"/>
  <c r="BG278" i="2"/>
  <c r="BE278" i="2"/>
  <c r="T278" i="2"/>
  <c r="R278" i="2"/>
  <c r="P278" i="2"/>
  <c r="BI268" i="2"/>
  <c r="BH268" i="2"/>
  <c r="BG268" i="2"/>
  <c r="BE268" i="2"/>
  <c r="T268" i="2"/>
  <c r="R268" i="2"/>
  <c r="P268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3" i="2"/>
  <c r="BH263" i="2"/>
  <c r="BG263" i="2"/>
  <c r="BE263" i="2"/>
  <c r="T263" i="2"/>
  <c r="R263" i="2"/>
  <c r="P263" i="2"/>
  <c r="BI256" i="2"/>
  <c r="BH256" i="2"/>
  <c r="BG256" i="2"/>
  <c r="BE256" i="2"/>
  <c r="T256" i="2"/>
  <c r="R256" i="2"/>
  <c r="P256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0" i="2"/>
  <c r="BH240" i="2"/>
  <c r="BG240" i="2"/>
  <c r="BE240" i="2"/>
  <c r="T240" i="2"/>
  <c r="T239" i="2" s="1"/>
  <c r="R240" i="2"/>
  <c r="R239" i="2" s="1"/>
  <c r="P240" i="2"/>
  <c r="P239" i="2" s="1"/>
  <c r="BI237" i="2"/>
  <c r="BH237" i="2"/>
  <c r="BG237" i="2"/>
  <c r="BE237" i="2"/>
  <c r="T237" i="2"/>
  <c r="R237" i="2"/>
  <c r="P237" i="2"/>
  <c r="BI232" i="2"/>
  <c r="BH232" i="2"/>
  <c r="BG232" i="2"/>
  <c r="BE232" i="2"/>
  <c r="T232" i="2"/>
  <c r="R232" i="2"/>
  <c r="P232" i="2"/>
  <c r="BI230" i="2"/>
  <c r="BH230" i="2"/>
  <c r="BG230" i="2"/>
  <c r="BE230" i="2"/>
  <c r="T230" i="2"/>
  <c r="R230" i="2"/>
  <c r="P230" i="2"/>
  <c r="BI228" i="2"/>
  <c r="BH228" i="2"/>
  <c r="BG228" i="2"/>
  <c r="BE228" i="2"/>
  <c r="T228" i="2"/>
  <c r="R228" i="2"/>
  <c r="P228" i="2"/>
  <c r="BI226" i="2"/>
  <c r="BH226" i="2"/>
  <c r="BG226" i="2"/>
  <c r="BE226" i="2"/>
  <c r="T226" i="2"/>
  <c r="R226" i="2"/>
  <c r="P226" i="2"/>
  <c r="BI224" i="2"/>
  <c r="BH224" i="2"/>
  <c r="BG224" i="2"/>
  <c r="BE224" i="2"/>
  <c r="T224" i="2"/>
  <c r="R224" i="2"/>
  <c r="P224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6" i="2"/>
  <c r="BH216" i="2"/>
  <c r="BG216" i="2"/>
  <c r="BE216" i="2"/>
  <c r="T216" i="2"/>
  <c r="T206" i="2"/>
  <c r="R216" i="2"/>
  <c r="P216" i="2"/>
  <c r="P206" i="2"/>
  <c r="BI207" i="2"/>
  <c r="BH207" i="2"/>
  <c r="BG207" i="2"/>
  <c r="BE207" i="2"/>
  <c r="T207" i="2"/>
  <c r="R207" i="2"/>
  <c r="R206" i="2" s="1"/>
  <c r="P207" i="2"/>
  <c r="BI205" i="2"/>
  <c r="BH205" i="2"/>
  <c r="BG205" i="2"/>
  <c r="BE205" i="2"/>
  <c r="T205" i="2"/>
  <c r="R205" i="2"/>
  <c r="P205" i="2"/>
  <c r="BI203" i="2"/>
  <c r="BH203" i="2"/>
  <c r="BG203" i="2"/>
  <c r="BE203" i="2"/>
  <c r="T203" i="2"/>
  <c r="R203" i="2"/>
  <c r="P203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4" i="2"/>
  <c r="BH194" i="2"/>
  <c r="BG194" i="2"/>
  <c r="BE194" i="2"/>
  <c r="T194" i="2"/>
  <c r="R194" i="2"/>
  <c r="P194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8" i="2"/>
  <c r="BH188" i="2"/>
  <c r="BG188" i="2"/>
  <c r="BE188" i="2"/>
  <c r="T188" i="2"/>
  <c r="R188" i="2"/>
  <c r="P188" i="2"/>
  <c r="BI184" i="2"/>
  <c r="BH184" i="2"/>
  <c r="BG184" i="2"/>
  <c r="BE184" i="2"/>
  <c r="T184" i="2"/>
  <c r="R184" i="2"/>
  <c r="P184" i="2"/>
  <c r="BI180" i="2"/>
  <c r="BH180" i="2"/>
  <c r="BG180" i="2"/>
  <c r="BE180" i="2"/>
  <c r="T180" i="2"/>
  <c r="R180" i="2"/>
  <c r="P180" i="2"/>
  <c r="BI177" i="2"/>
  <c r="BH177" i="2"/>
  <c r="BG177" i="2"/>
  <c r="BE177" i="2"/>
  <c r="T177" i="2"/>
  <c r="R177" i="2"/>
  <c r="P177" i="2"/>
  <c r="BI175" i="2"/>
  <c r="BH175" i="2"/>
  <c r="BG175" i="2"/>
  <c r="BE175" i="2"/>
  <c r="T175" i="2"/>
  <c r="R175" i="2"/>
  <c r="P175" i="2"/>
  <c r="BI171" i="2"/>
  <c r="BH171" i="2"/>
  <c r="BG171" i="2"/>
  <c r="BE171" i="2"/>
  <c r="T171" i="2"/>
  <c r="R171" i="2"/>
  <c r="P171" i="2"/>
  <c r="BI169" i="2"/>
  <c r="BH169" i="2"/>
  <c r="BG169" i="2"/>
  <c r="BE169" i="2"/>
  <c r="T169" i="2"/>
  <c r="R169" i="2"/>
  <c r="P169" i="2"/>
  <c r="BI166" i="2"/>
  <c r="BH166" i="2"/>
  <c r="BG166" i="2"/>
  <c r="BE166" i="2"/>
  <c r="T166" i="2"/>
  <c r="R166" i="2"/>
  <c r="P166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4" i="2"/>
  <c r="BH154" i="2"/>
  <c r="BG154" i="2"/>
  <c r="BE154" i="2"/>
  <c r="T154" i="2"/>
  <c r="R154" i="2"/>
  <c r="P154" i="2"/>
  <c r="BI150" i="2"/>
  <c r="BH150" i="2"/>
  <c r="BG150" i="2"/>
  <c r="BE150" i="2"/>
  <c r="T150" i="2"/>
  <c r="R150" i="2"/>
  <c r="P150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41" i="2"/>
  <c r="BH141" i="2"/>
  <c r="BG141" i="2"/>
  <c r="BE141" i="2"/>
  <c r="T141" i="2"/>
  <c r="T140" i="2" s="1"/>
  <c r="R141" i="2"/>
  <c r="R140" i="2"/>
  <c r="P141" i="2"/>
  <c r="P140" i="2"/>
  <c r="J135" i="2"/>
  <c r="F134" i="2"/>
  <c r="F132" i="2"/>
  <c r="E130" i="2"/>
  <c r="J90" i="2"/>
  <c r="F89" i="2"/>
  <c r="F87" i="2"/>
  <c r="E85" i="2"/>
  <c r="J19" i="2"/>
  <c r="E19" i="2"/>
  <c r="J89" i="2"/>
  <c r="J18" i="2"/>
  <c r="J16" i="2"/>
  <c r="E16" i="2"/>
  <c r="F90" i="2" s="1"/>
  <c r="J15" i="2"/>
  <c r="J10" i="2"/>
  <c r="J87" i="2" s="1"/>
  <c r="L90" i="1"/>
  <c r="AM90" i="1"/>
  <c r="AM89" i="1"/>
  <c r="L89" i="1"/>
  <c r="AM87" i="1"/>
  <c r="L87" i="1"/>
  <c r="L85" i="1"/>
  <c r="L84" i="1"/>
  <c r="BK375" i="2"/>
  <c r="BK371" i="2"/>
  <c r="BK366" i="2"/>
  <c r="J358" i="2"/>
  <c r="BK355" i="2"/>
  <c r="J327" i="2"/>
  <c r="BK322" i="2"/>
  <c r="J317" i="2"/>
  <c r="J308" i="2"/>
  <c r="J305" i="2"/>
  <c r="BK298" i="2"/>
  <c r="J288" i="2"/>
  <c r="J282" i="2"/>
  <c r="BK265" i="2"/>
  <c r="J256" i="2"/>
  <c r="J250" i="2"/>
  <c r="BK244" i="2"/>
  <c r="BK226" i="2"/>
  <c r="J224" i="2"/>
  <c r="J222" i="2"/>
  <c r="BK205" i="2"/>
  <c r="J203" i="2"/>
  <c r="BK198" i="2"/>
  <c r="BK194" i="2"/>
  <c r="J169" i="2"/>
  <c r="J160" i="2"/>
  <c r="J157" i="2"/>
  <c r="BK150" i="2"/>
  <c r="J141" i="2"/>
  <c r="J372" i="2"/>
  <c r="J371" i="2"/>
  <c r="J370" i="2"/>
  <c r="J367" i="2"/>
  <c r="BK363" i="2"/>
  <c r="J349" i="2"/>
  <c r="BK344" i="2"/>
  <c r="J341" i="2"/>
  <c r="BK324" i="2"/>
  <c r="BK321" i="2"/>
  <c r="BK320" i="2"/>
  <c r="BK315" i="2"/>
  <c r="BK306" i="2"/>
  <c r="BK305" i="2"/>
  <c r="J291" i="2"/>
  <c r="BK280" i="2"/>
  <c r="J278" i="2"/>
  <c r="BK266" i="2"/>
  <c r="J254" i="2"/>
  <c r="J251" i="2"/>
  <c r="BK249" i="2"/>
  <c r="BK247" i="2"/>
  <c r="J246" i="2"/>
  <c r="BK243" i="2"/>
  <c r="J228" i="2"/>
  <c r="BK222" i="2"/>
  <c r="BK216" i="2"/>
  <c r="J205" i="2"/>
  <c r="J196" i="2"/>
  <c r="BK191" i="2"/>
  <c r="J190" i="2"/>
  <c r="J188" i="2"/>
  <c r="J180" i="2"/>
  <c r="J177" i="2"/>
  <c r="BK162" i="2"/>
  <c r="J161" i="2"/>
  <c r="BK160" i="2"/>
  <c r="BK154" i="2"/>
  <c r="J374" i="2"/>
  <c r="BK373" i="2"/>
  <c r="J366" i="2"/>
  <c r="J363" i="2"/>
  <c r="J355" i="2"/>
  <c r="BK346" i="2"/>
  <c r="J335" i="2"/>
  <c r="BK327" i="2"/>
  <c r="J324" i="2"/>
  <c r="BK323" i="2"/>
  <c r="BK318" i="2"/>
  <c r="J298" i="2"/>
  <c r="BK296" i="2"/>
  <c r="BK291" i="2"/>
  <c r="J286" i="2"/>
  <c r="J266" i="2"/>
  <c r="BK253" i="2"/>
  <c r="J248" i="2"/>
  <c r="J247" i="2"/>
  <c r="BK237" i="2"/>
  <c r="J232" i="2"/>
  <c r="BK199" i="2"/>
  <c r="BK197" i="2"/>
  <c r="J191" i="2"/>
  <c r="BK175" i="2"/>
  <c r="J171" i="2"/>
  <c r="BK166" i="2"/>
  <c r="BK156" i="2"/>
  <c r="J375" i="2"/>
  <c r="BK374" i="2"/>
  <c r="J373" i="2"/>
  <c r="BK372" i="2"/>
  <c r="BK370" i="2"/>
  <c r="BK367" i="2"/>
  <c r="J346" i="2"/>
  <c r="J344" i="2"/>
  <c r="BK335" i="2"/>
  <c r="BK326" i="2"/>
  <c r="J323" i="2"/>
  <c r="J322" i="2"/>
  <c r="BK317" i="2"/>
  <c r="BK303" i="2"/>
  <c r="J296" i="2"/>
  <c r="BK292" i="2"/>
  <c r="BK278" i="2"/>
  <c r="J268" i="2"/>
  <c r="BK263" i="2"/>
  <c r="BK251" i="2"/>
  <c r="BK250" i="2"/>
  <c r="J249" i="2"/>
  <c r="J242" i="2"/>
  <c r="J240" i="2"/>
  <c r="J237" i="2"/>
  <c r="J226" i="2"/>
  <c r="BK221" i="2"/>
  <c r="J207" i="2"/>
  <c r="J198" i="2"/>
  <c r="J175" i="2"/>
  <c r="BK169" i="2"/>
  <c r="BK161" i="2"/>
  <c r="J148" i="2"/>
  <c r="BK141" i="2"/>
  <c r="BK358" i="2"/>
  <c r="BK349" i="2"/>
  <c r="BK341" i="2"/>
  <c r="J326" i="2"/>
  <c r="J320" i="2"/>
  <c r="J319" i="2"/>
  <c r="J318" i="2"/>
  <c r="BK316" i="2"/>
  <c r="J315" i="2"/>
  <c r="BK308" i="2"/>
  <c r="J303" i="2"/>
  <c r="J292" i="2"/>
  <c r="BK288" i="2"/>
  <c r="J285" i="2"/>
  <c r="J265" i="2"/>
  <c r="J263" i="2"/>
  <c r="BK256" i="2"/>
  <c r="J253" i="2"/>
  <c r="BK248" i="2"/>
  <c r="BK245" i="2"/>
  <c r="BK240" i="2"/>
  <c r="J221" i="2"/>
  <c r="BK207" i="2"/>
  <c r="J184" i="2"/>
  <c r="BK180" i="2"/>
  <c r="J162" i="2"/>
  <c r="J156" i="2"/>
  <c r="J154" i="2"/>
  <c r="J321" i="2"/>
  <c r="BK319" i="2"/>
  <c r="J316" i="2"/>
  <c r="J306" i="2"/>
  <c r="BK282" i="2"/>
  <c r="BK268" i="2"/>
  <c r="J243" i="2"/>
  <c r="BK232" i="2"/>
  <c r="BK230" i="2"/>
  <c r="BK220" i="2"/>
  <c r="BK203" i="2"/>
  <c r="J199" i="2"/>
  <c r="BK188" i="2"/>
  <c r="BK184" i="2"/>
  <c r="J159" i="2"/>
  <c r="AS94" i="1"/>
  <c r="BK286" i="2"/>
  <c r="BK285" i="2"/>
  <c r="J280" i="2"/>
  <c r="BK254" i="2"/>
  <c r="BK246" i="2"/>
  <c r="J245" i="2"/>
  <c r="BK228" i="2"/>
  <c r="BK224" i="2"/>
  <c r="J220" i="2"/>
  <c r="J216" i="2"/>
  <c r="J197" i="2"/>
  <c r="BK196" i="2"/>
  <c r="J194" i="2"/>
  <c r="BK190" i="2"/>
  <c r="BK177" i="2"/>
  <c r="BK171" i="2"/>
  <c r="J166" i="2"/>
  <c r="BK146" i="2"/>
  <c r="J244" i="2"/>
  <c r="BK242" i="2"/>
  <c r="J230" i="2"/>
  <c r="BK159" i="2"/>
  <c r="BK157" i="2"/>
  <c r="J150" i="2"/>
  <c r="BK148" i="2"/>
  <c r="J146" i="2"/>
  <c r="P179" i="2" l="1"/>
  <c r="P145" i="2"/>
  <c r="P139" i="2" s="1"/>
  <c r="P155" i="2"/>
  <c r="P168" i="2"/>
  <c r="BK179" i="2"/>
  <c r="J179" i="2" s="1"/>
  <c r="J100" i="2" s="1"/>
  <c r="T179" i="2"/>
  <c r="R187" i="2"/>
  <c r="T219" i="2"/>
  <c r="R223" i="2"/>
  <c r="P241" i="2"/>
  <c r="P252" i="2"/>
  <c r="R252" i="2"/>
  <c r="P255" i="2"/>
  <c r="P284" i="2"/>
  <c r="BK290" i="2"/>
  <c r="J290" i="2" s="1"/>
  <c r="J111" i="2" s="1"/>
  <c r="R290" i="2"/>
  <c r="T290" i="2"/>
  <c r="R297" i="2"/>
  <c r="BK325" i="2"/>
  <c r="J325" i="2" s="1"/>
  <c r="J113" i="2" s="1"/>
  <c r="T325" i="2"/>
  <c r="P334" i="2"/>
  <c r="BK343" i="2"/>
  <c r="J343" i="2"/>
  <c r="J115" i="2" s="1"/>
  <c r="P343" i="2"/>
  <c r="T343" i="2"/>
  <c r="P348" i="2"/>
  <c r="T348" i="2"/>
  <c r="BK357" i="2"/>
  <c r="J357" i="2" s="1"/>
  <c r="J117" i="2" s="1"/>
  <c r="P357" i="2"/>
  <c r="R357" i="2"/>
  <c r="T357" i="2"/>
  <c r="BK365" i="2"/>
  <c r="J365" i="2" s="1"/>
  <c r="J118" i="2" s="1"/>
  <c r="P365" i="2"/>
  <c r="R365" i="2"/>
  <c r="T365" i="2"/>
  <c r="BK369" i="2"/>
  <c r="J369" i="2" s="1"/>
  <c r="J120" i="2" s="1"/>
  <c r="P369" i="2"/>
  <c r="P368" i="2"/>
  <c r="BK155" i="2"/>
  <c r="J155" i="2"/>
  <c r="J98" i="2" s="1"/>
  <c r="T155" i="2"/>
  <c r="T139" i="2" s="1"/>
  <c r="T168" i="2"/>
  <c r="R179" i="2"/>
  <c r="T187" i="2"/>
  <c r="BK219" i="2"/>
  <c r="R219" i="2"/>
  <c r="P223" i="2"/>
  <c r="T241" i="2"/>
  <c r="T252" i="2"/>
  <c r="T255" i="2"/>
  <c r="R369" i="2"/>
  <c r="R368" i="2" s="1"/>
  <c r="BK145" i="2"/>
  <c r="J145" i="2" s="1"/>
  <c r="J97" i="2" s="1"/>
  <c r="R145" i="2"/>
  <c r="R139" i="2" s="1"/>
  <c r="T145" i="2"/>
  <c r="R155" i="2"/>
  <c r="BK168" i="2"/>
  <c r="J168" i="2" s="1"/>
  <c r="J99" i="2" s="1"/>
  <c r="R168" i="2"/>
  <c r="BK187" i="2"/>
  <c r="J187" i="2" s="1"/>
  <c r="J101" i="2" s="1"/>
  <c r="P187" i="2"/>
  <c r="P219" i="2"/>
  <c r="BK223" i="2"/>
  <c r="J223" i="2"/>
  <c r="J105" i="2" s="1"/>
  <c r="T223" i="2"/>
  <c r="BK241" i="2"/>
  <c r="J241" i="2"/>
  <c r="J107" i="2" s="1"/>
  <c r="R241" i="2"/>
  <c r="BK252" i="2"/>
  <c r="J252" i="2"/>
  <c r="J108" i="2" s="1"/>
  <c r="BK255" i="2"/>
  <c r="J255" i="2" s="1"/>
  <c r="J109" i="2" s="1"/>
  <c r="R255" i="2"/>
  <c r="BK284" i="2"/>
  <c r="J284" i="2" s="1"/>
  <c r="J110" i="2" s="1"/>
  <c r="R284" i="2"/>
  <c r="T284" i="2"/>
  <c r="P290" i="2"/>
  <c r="BK297" i="2"/>
  <c r="J297" i="2" s="1"/>
  <c r="J112" i="2" s="1"/>
  <c r="P297" i="2"/>
  <c r="T297" i="2"/>
  <c r="P325" i="2"/>
  <c r="R325" i="2"/>
  <c r="BK334" i="2"/>
  <c r="J334" i="2"/>
  <c r="J114" i="2" s="1"/>
  <c r="R334" i="2"/>
  <c r="T334" i="2"/>
  <c r="R343" i="2"/>
  <c r="BK348" i="2"/>
  <c r="J348" i="2"/>
  <c r="J116" i="2" s="1"/>
  <c r="R348" i="2"/>
  <c r="T369" i="2"/>
  <c r="T368" i="2"/>
  <c r="BF162" i="2"/>
  <c r="BF171" i="2"/>
  <c r="BF194" i="2"/>
  <c r="BF199" i="2"/>
  <c r="BF216" i="2"/>
  <c r="BF228" i="2"/>
  <c r="BF237" i="2"/>
  <c r="J132" i="2"/>
  <c r="BF156" i="2"/>
  <c r="BF240" i="2"/>
  <c r="BF248" i="2"/>
  <c r="BF263" i="2"/>
  <c r="BF265" i="2"/>
  <c r="J134" i="2"/>
  <c r="BF154" i="2"/>
  <c r="BF161" i="2"/>
  <c r="BF205" i="2"/>
  <c r="BF221" i="2"/>
  <c r="BF243" i="2"/>
  <c r="BF245" i="2"/>
  <c r="BF246" i="2"/>
  <c r="BF247" i="2"/>
  <c r="BF249" i="2"/>
  <c r="BF250" i="2"/>
  <c r="BF253" i="2"/>
  <c r="BF256" i="2"/>
  <c r="BF286" i="2"/>
  <c r="BF298" i="2"/>
  <c r="BF303" i="2"/>
  <c r="BF305" i="2"/>
  <c r="BF308" i="2"/>
  <c r="BF317" i="2"/>
  <c r="BF157" i="2"/>
  <c r="BF159" i="2"/>
  <c r="BF188" i="2"/>
  <c r="BF198" i="2"/>
  <c r="BF224" i="2"/>
  <c r="BF226" i="2"/>
  <c r="BF230" i="2"/>
  <c r="BF242" i="2"/>
  <c r="BF254" i="2"/>
  <c r="BF266" i="2"/>
  <c r="BF268" i="2"/>
  <c r="BF306" i="2"/>
  <c r="BF324" i="2"/>
  <c r="BF327" i="2"/>
  <c r="BF335" i="2"/>
  <c r="BF160" i="2"/>
  <c r="BF166" i="2"/>
  <c r="BF177" i="2"/>
  <c r="BF190" i="2"/>
  <c r="BF191" i="2"/>
  <c r="BF196" i="2"/>
  <c r="BF288" i="2"/>
  <c r="BF291" i="2"/>
  <c r="BF316" i="2"/>
  <c r="BF318" i="2"/>
  <c r="BF319" i="2"/>
  <c r="BF321" i="2"/>
  <c r="BF341" i="2"/>
  <c r="BF372" i="2"/>
  <c r="BF374" i="2"/>
  <c r="F135" i="2"/>
  <c r="BF146" i="2"/>
  <c r="BF175" i="2"/>
  <c r="BF184" i="2"/>
  <c r="BF203" i="2"/>
  <c r="BF207" i="2"/>
  <c r="BF222" i="2"/>
  <c r="BF244" i="2"/>
  <c r="BF251" i="2"/>
  <c r="BF282" i="2"/>
  <c r="BF315" i="2"/>
  <c r="BF320" i="2"/>
  <c r="BF322" i="2"/>
  <c r="BF344" i="2"/>
  <c r="BF363" i="2"/>
  <c r="BF370" i="2"/>
  <c r="BK239" i="2"/>
  <c r="J239" i="2"/>
  <c r="J106" i="2" s="1"/>
  <c r="BF141" i="2"/>
  <c r="BF148" i="2"/>
  <c r="BF169" i="2"/>
  <c r="BF197" i="2"/>
  <c r="BF220" i="2"/>
  <c r="BF232" i="2"/>
  <c r="BF285" i="2"/>
  <c r="BF292" i="2"/>
  <c r="BF323" i="2"/>
  <c r="BF346" i="2"/>
  <c r="BF355" i="2"/>
  <c r="BF358" i="2"/>
  <c r="BF366" i="2"/>
  <c r="BF371" i="2"/>
  <c r="BK140" i="2"/>
  <c r="J140" i="2" s="1"/>
  <c r="J96" i="2" s="1"/>
  <c r="BF150" i="2"/>
  <c r="BF180" i="2"/>
  <c r="BF278" i="2"/>
  <c r="BF280" i="2"/>
  <c r="BF296" i="2"/>
  <c r="BF326" i="2"/>
  <c r="BF349" i="2"/>
  <c r="BF367" i="2"/>
  <c r="BF373" i="2"/>
  <c r="BF375" i="2"/>
  <c r="BK206" i="2"/>
  <c r="J206" i="2"/>
  <c r="J102" i="2" s="1"/>
  <c r="F31" i="2"/>
  <c r="AZ95" i="1" s="1"/>
  <c r="AZ94" i="1" s="1"/>
  <c r="AV94" i="1" s="1"/>
  <c r="AK29" i="1" s="1"/>
  <c r="J31" i="2"/>
  <c r="AV95" i="1" s="1"/>
  <c r="F35" i="2"/>
  <c r="BD95" i="1" s="1"/>
  <c r="BD94" i="1" s="1"/>
  <c r="W33" i="1" s="1"/>
  <c r="F33" i="2"/>
  <c r="BB95" i="1" s="1"/>
  <c r="BB94" i="1" s="1"/>
  <c r="W31" i="1" s="1"/>
  <c r="F34" i="2"/>
  <c r="BC95" i="1" s="1"/>
  <c r="BC94" i="1" s="1"/>
  <c r="W32" i="1" s="1"/>
  <c r="BK218" i="2" l="1"/>
  <c r="J218" i="2" s="1"/>
  <c r="J103" i="2" s="1"/>
  <c r="T218" i="2"/>
  <c r="T138" i="2" s="1"/>
  <c r="R218" i="2"/>
  <c r="R138" i="2" s="1"/>
  <c r="P218" i="2"/>
  <c r="P138" i="2" s="1"/>
  <c r="AU95" i="1" s="1"/>
  <c r="AU94" i="1" s="1"/>
  <c r="BK139" i="2"/>
  <c r="J139" i="2"/>
  <c r="J95" i="2" s="1"/>
  <c r="J219" i="2"/>
  <c r="J104" i="2"/>
  <c r="BK368" i="2"/>
  <c r="J368" i="2" s="1"/>
  <c r="J119" i="2" s="1"/>
  <c r="AX94" i="1"/>
  <c r="J32" i="2"/>
  <c r="AW95" i="1" s="1"/>
  <c r="AT95" i="1" s="1"/>
  <c r="F32" i="2"/>
  <c r="BA95" i="1" s="1"/>
  <c r="BA94" i="1" s="1"/>
  <c r="W30" i="1" s="1"/>
  <c r="W29" i="1"/>
  <c r="AY94" i="1"/>
  <c r="BK138" i="2" l="1"/>
  <c r="J138" i="2" s="1"/>
  <c r="J28" i="2" s="1"/>
  <c r="AG95" i="1" s="1"/>
  <c r="AN95" i="1" s="1"/>
  <c r="AW94" i="1"/>
  <c r="AK30" i="1" s="1"/>
  <c r="J37" i="2" l="1"/>
  <c r="J94" i="2"/>
  <c r="AG94" i="1"/>
  <c r="AT94" i="1"/>
  <c r="AN94" i="1" l="1"/>
  <c r="AK26" i="1"/>
  <c r="AK35" i="1" s="1"/>
</calcChain>
</file>

<file path=xl/sharedStrings.xml><?xml version="1.0" encoding="utf-8"?>
<sst xmlns="http://schemas.openxmlformats.org/spreadsheetml/2006/main" count="2822" uniqueCount="666">
  <si>
    <t>Export Komplet</t>
  </si>
  <si>
    <t/>
  </si>
  <si>
    <t>2.0</t>
  </si>
  <si>
    <t>ZAMOK</t>
  </si>
  <si>
    <t>False</t>
  </si>
  <si>
    <t>{84087252-d215-48e5-874a-4f39eb98a5e7}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</si>
  <si>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</si>
  <si>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</si>
  <si>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</si>
  <si>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</si>
  <si>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</si>
  <si>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</si>
  <si>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</si>
  <si>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901_S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</si>
  <si>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</si>
  <si>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</si>
  <si>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Apartmánový dom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</si>
  <si>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</si>
  <si>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</si>
  <si>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</si>
  <si>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</si>
  <si>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</si>
  <si>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</si>
  <si>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</si>
  <si>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PROAPARTMENT s.r.o.</t>
  </si>
  <si>
    <t>IČ DPH:</t>
  </si>
  <si>
    <t>Zhotoviteľ:</t>
  </si>
  <si>
    <t>Vyplň údaj</t>
  </si>
  <si>
    <t>Projektant:</t>
  </si>
  <si>
    <t>True</t>
  </si>
  <si>
    <t>Spracovateľ:</t>
  </si>
  <si>
    <t>Ing.arch. Lukáš Mihallko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</si>
  <si>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</si>
  <si>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</si>
  <si>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</si>
  <si>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</si>
  <si>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</si>
  <si>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</si>
  <si>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</si>
  <si>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</si>
  <si>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</si>
  <si>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</si>
  <si>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</si>
  <si>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</si>
  <si>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</si>
  <si>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</si>
  <si>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</si>
  <si>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</si>
  <si>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</si>
  <si>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</si>
  <si>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</si>
  <si>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</si>
  <si>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</si>
  <si>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</si>
  <si>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</si>
  <si>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</si>
  <si>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</si>
  <si>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</si>
  <si>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</si>
  <si>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</si>
  <si>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</si>
  <si>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</si>
  <si>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</si>
  <si>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</si>
  <si>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</si>
  <si>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</si>
  <si>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</si>
  <si>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</si>
  <si>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</si>
  <si>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</si>
  <si>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</si>
  <si>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</si>
  <si>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</si>
  <si>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</si>
  <si>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</si>
  <si>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</si>
  <si>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</si>
  <si>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</si>
  <si>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</si>
  <si>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</si>
  <si>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</si>
  <si>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</si>
  <si>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</si>
  <si>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</si>
  <si>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</si>
  <si>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</si>
  <si>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</si>
  <si>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</si>
  <si>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</si>
  <si>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</si>
  <si>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</si>
  <si>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</si>
  <si>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</si>
  <si>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</si>
  <si>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</si>
  <si>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712 - Izolácie striech, povlakové krytiny</t>
  </si>
  <si>
    <t xml:space="preserve">    713 - Izolácie tepelné</t>
  </si>
  <si>
    <t xml:space="preserve">    722 - Zdravotechnika - vnútorný vodovod</t>
  </si>
  <si>
    <t xml:space="preserve">    725 - Zdravotechnika - zariaďovacie predmety</t>
  </si>
  <si>
    <t xml:space="preserve">    731 - Ústredné kúrenie - kotolne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</si>
  <si>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</si>
  <si>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</si>
  <si>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</si>
  <si>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</si>
  <si>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</si>
  <si>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</si>
  <si>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772 - Podlahy z prírodného a konglomerovaného kameňa</t>
  </si>
  <si>
    <t xml:space="preserve">    775 - Podlahy vlysové a parketové</t>
  </si>
  <si>
    <t xml:space="preserve">    781 - Obklady</t>
  </si>
  <si>
    <t xml:space="preserve">    784 - Maľby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</si>
  <si>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</si>
  <si>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</si>
  <si>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</si>
  <si>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</si>
  <si>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</si>
  <si>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</si>
  <si>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</si>
  <si>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</si>
  <si>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</si>
  <si>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</si>
  <si>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</si>
  <si>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</si>
  <si>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</si>
  <si>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</si>
  <si>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</si>
  <si>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</si>
  <si>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</si>
  <si>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</si>
  <si>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</si>
  <si>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122201101</t>
  </si>
  <si>
    <t>Odkopávky a prekopávky nezapažené s prehodením výkopku na vzdialenosť do 3 m alebo s naložením na dopravný prostriedok v hornine 3 do 100 m3</t>
  </si>
  <si>
    <t>m3</t>
  </si>
  <si>
    <t>4</t>
  </si>
  <si>
    <t>2</t>
  </si>
  <si>
    <t>-1293374980</t>
  </si>
  <si>
    <t>VV</t>
  </si>
  <si>
    <t>34,33*1,1</t>
  </si>
  <si>
    <t>3,0</t>
  </si>
  <si>
    <t>Súčet</t>
  </si>
  <si>
    <t>Zakladanie</t>
  </si>
  <si>
    <t>273321312</t>
  </si>
  <si>
    <t>Betón základových dosiek (bez výstuže) železový tr.C 20/25</t>
  </si>
  <si>
    <t>1871099631</t>
  </si>
  <si>
    <t>111,16*0,1</t>
  </si>
  <si>
    <t>3</t>
  </si>
  <si>
    <t>273362021</t>
  </si>
  <si>
    <t>Výstuž základových dosiek zo zváraných sietí z drôtov typu KARI</t>
  </si>
  <si>
    <t>t</t>
  </si>
  <si>
    <t>-892220631</t>
  </si>
  <si>
    <t>11,116*0,1</t>
  </si>
  <si>
    <t>274313612</t>
  </si>
  <si>
    <t>Betón základových pásov prostý tr.C 20/25</t>
  </si>
  <si>
    <t>1335463297</t>
  </si>
  <si>
    <t>34,33 "obvod</t>
  </si>
  <si>
    <t>2,94 "stredný zákl. pás</t>
  </si>
  <si>
    <t>5</t>
  </si>
  <si>
    <t>275313612</t>
  </si>
  <si>
    <t>Betón základových pätiek prostý tr.C 20/25</t>
  </si>
  <si>
    <t>1292649443</t>
  </si>
  <si>
    <t>Zvislé a kompletné konštrukcie</t>
  </si>
  <si>
    <t>6</t>
  </si>
  <si>
    <t>311236561</t>
  </si>
  <si>
    <t>Murovanie stien nosných (m3) z tehál pálených POROTHERM Profi brúsených na pero a drážku kontaktne na maltu POROTHERM Profi 250x375x249 P 12</t>
  </si>
  <si>
    <t>-1770475</t>
  </si>
  <si>
    <t>7</t>
  </si>
  <si>
    <t>M</t>
  </si>
  <si>
    <t>596130005600</t>
  </si>
  <si>
    <t>Tehla POROTHERM 25 Profi, P12, šxlxv 250x375x249 mm, s tenkovrstvovou kontaktnou maltou</t>
  </si>
  <si>
    <t>ks</t>
  </si>
  <si>
    <t>8</t>
  </si>
  <si>
    <t>-1826297994</t>
  </si>
  <si>
    <t>51,03*43,66 'Prepočítané koeficientom množstva</t>
  </si>
  <si>
    <t>311236581</t>
  </si>
  <si>
    <t>Murovanie stien nosných (m3) z tehál pálených POROTHERM Profi brúsených na pero a drážku kontaktne na maltu POROTHERM Profi 380x250x249 P 10</t>
  </si>
  <si>
    <t>1589510367</t>
  </si>
  <si>
    <t>9</t>
  </si>
  <si>
    <t>596130004870</t>
  </si>
  <si>
    <t>Tehla POROTHERM 38 KOMBI Profi, P10, šxlxv 380x250x249 mm, s tenkovrstvovou kontaktnou maltou</t>
  </si>
  <si>
    <t>-114558325</t>
  </si>
  <si>
    <t>10</t>
  </si>
  <si>
    <t>596130004900</t>
  </si>
  <si>
    <t>Tehla POROTHERM 38 KOMBI Profi K, P10, šxlxv 380x250x249 mm, s tenkovrstvovou kontaktnou maltou</t>
  </si>
  <si>
    <t>1780433001</t>
  </si>
  <si>
    <t>11</t>
  </si>
  <si>
    <t>342272152</t>
  </si>
  <si>
    <t>Murovanie priečok z pórobetónových tvárnic YTONG hladkých na MVC a tenkovrstvovú maltu YTONG 100x249x599 P2-500</t>
  </si>
  <si>
    <t>m2</t>
  </si>
  <si>
    <t>1144006617</t>
  </si>
  <si>
    <t>26,33*2 "1NP</t>
  </si>
  <si>
    <t>28,00*2 "2NP</t>
  </si>
  <si>
    <t>12</t>
  </si>
  <si>
    <t>595310002000</t>
  </si>
  <si>
    <t>Tvárnica priečková YTONG KLASIK P2-500, šxlxv 100x599x249 mm</t>
  </si>
  <si>
    <t>-594077886</t>
  </si>
  <si>
    <t>108,66*6,83 'Prepočítané koeficientom množstva</t>
  </si>
  <si>
    <t>Vodorovné konštrukcie</t>
  </si>
  <si>
    <t>13</t>
  </si>
  <si>
    <t>411321414</t>
  </si>
  <si>
    <t>Betón stropov doskových a trámových, bez ohľadu na tvar a funkčnosť, železový (bez výstuže) tr.C 25/30</t>
  </si>
  <si>
    <t>1815623761</t>
  </si>
  <si>
    <t>106,64*0,150</t>
  </si>
  <si>
    <t>14</t>
  </si>
  <si>
    <t>411355161</t>
  </si>
  <si>
    <t>Montáž debnenia stropov Dokaflex 1-2-4 pre zložité stropy vrátane podpernej konštrukcie a dorezov pre hrúbku stropu do 250 mm</t>
  </si>
  <si>
    <t>-181869872</t>
  </si>
  <si>
    <t>5,14*9,08*2</t>
  </si>
  <si>
    <t>9,15*2</t>
  </si>
  <si>
    <t>15</t>
  </si>
  <si>
    <t>411355171</t>
  </si>
  <si>
    <t>Demontáž debnenia stropov Dokaflex 1-2-4 pre zložité stropy vrátane podpernej konštrukcie a dorezov pre hrúbku stropu do 250 mm</t>
  </si>
  <si>
    <t>1114626728</t>
  </si>
  <si>
    <t>111,642</t>
  </si>
  <si>
    <t>16</t>
  </si>
  <si>
    <t>411361821</t>
  </si>
  <si>
    <t>Výstuž stropov doskových a trámových, bez rozdielu tvaru a uloženia z betonárskej ocele 10505</t>
  </si>
  <si>
    <t>1542979913</t>
  </si>
  <si>
    <t>15,56*0,09</t>
  </si>
  <si>
    <t>Komunikácie</t>
  </si>
  <si>
    <t>17</t>
  </si>
  <si>
    <t>596911112.1</t>
  </si>
  <si>
    <t>Kladenie zámkovej dlažby komunikácií pre peších, hr. 60 mm so zhotovením lôžka z kameniva drveného hr. 40 mm, s vyplnením škár kamenivom ťaženým drobným dvojitým zhutnením všetkých tvarov okrem maloformátovej dlažby nad 20 m2</t>
  </si>
  <si>
    <t>1465153055</t>
  </si>
  <si>
    <t>10,15*2 "terasy na 1NP</t>
  </si>
  <si>
    <t>23,0*2 "chodníky k vstupom</t>
  </si>
  <si>
    <t>18</t>
  </si>
  <si>
    <t>5922902410.1</t>
  </si>
  <si>
    <t>PREFABRIKÁTY BETÓNOVÉ Prefabrikát pre terénne úpravy SEMMELROCK BEHATON dlažba bez fázy 6 cm, sivá (základný prvok)</t>
  </si>
  <si>
    <t>-820249615</t>
  </si>
  <si>
    <t>66,30</t>
  </si>
  <si>
    <t>66,3*1,1 'Prepočítané koeficientom množstva</t>
  </si>
  <si>
    <t>Úpravy povrchov, podlahy, osadenie</t>
  </si>
  <si>
    <t>19</t>
  </si>
  <si>
    <t>611460211</t>
  </si>
  <si>
    <t>Vnútorná omietka stropov zo suchých zmesí vápenná jadrová (hrubá) hr. 10 mm</t>
  </si>
  <si>
    <t>-1720988188</t>
  </si>
  <si>
    <t>46,67*2</t>
  </si>
  <si>
    <t>611460221</t>
  </si>
  <si>
    <t>Vnútorná omietka stropov zo suchých zmesí vápenná štuková (jemná) hr. 3 mm</t>
  </si>
  <si>
    <t>1042381295</t>
  </si>
  <si>
    <t>21</t>
  </si>
  <si>
    <t>612460211</t>
  </si>
  <si>
    <t>Vnútorná omietka stien zo suchých zmesí vápenná jadrová (hrubá) hr. 10 mm</t>
  </si>
  <si>
    <t>-1944439087</t>
  </si>
  <si>
    <t>71,62*2 "na ovodových tvárniciach porotherm</t>
  </si>
  <si>
    <t>22</t>
  </si>
  <si>
    <t>612460223</t>
  </si>
  <si>
    <t>Vnútorná omietka stien zo suchých zmesí vápenná štuková (jemná) hr. 5 mm</t>
  </si>
  <si>
    <t>-1958235245</t>
  </si>
  <si>
    <t>86,88*2 "na YTONG</t>
  </si>
  <si>
    <t>23</t>
  </si>
  <si>
    <t>612460221</t>
  </si>
  <si>
    <t>Vnútorná omietka stien zo suchých zmesí vápenná štuková (jemná) hr. 3 mm</t>
  </si>
  <si>
    <t>-525607543</t>
  </si>
  <si>
    <t>24</t>
  </si>
  <si>
    <t>622460151</t>
  </si>
  <si>
    <t>Prednástrek vonkajších stien zo suchých zmesí cementový hr. 3 mm</t>
  </si>
  <si>
    <t>1522659776</t>
  </si>
  <si>
    <t>25</t>
  </si>
  <si>
    <t>622481119</t>
  </si>
  <si>
    <t>Potiahnutie vonkajších stien alebo ostatných plôch rovných i zaoblených v ploche alebo v pruhoch na plnom podklade alebo na podklade s dutinami (pod omietku) sklotextilnou mriežkou s celoplošným prilepením</t>
  </si>
  <si>
    <t>115027384</t>
  </si>
  <si>
    <t>26</t>
  </si>
  <si>
    <t>625259210</t>
  </si>
  <si>
    <t>Kontaktný zatepľovací systém na báze bieleho expandovaného polystyrénu (biely EPS) skrutkovacie kotvy hr. 150 mm</t>
  </si>
  <si>
    <t>1650775880</t>
  </si>
  <si>
    <t>109,15 "1NP</t>
  </si>
  <si>
    <t>109,15 "2NP</t>
  </si>
  <si>
    <t>27</t>
  </si>
  <si>
    <t>631345881</t>
  </si>
  <si>
    <t>Položenie mazaniny z betónu ľahkého, konštrukčného (m2) hr. 60 mm</t>
  </si>
  <si>
    <t>798988441</t>
  </si>
  <si>
    <t>46,67*4</t>
  </si>
  <si>
    <t>28</t>
  </si>
  <si>
    <t>589330001700</t>
  </si>
  <si>
    <t>Ľahký troskopemzový betón LC 8/10 z cementu troskoportlandského pre mazaniny hr. 50-240 mm</t>
  </si>
  <si>
    <t>2124414770</t>
  </si>
  <si>
    <t>Ostatné konštrukcie a práce-búranie</t>
  </si>
  <si>
    <t>29</t>
  </si>
  <si>
    <t>917762111</t>
  </si>
  <si>
    <t>Osadenie chodníkového obrubníka betónového so zhotovením lôžka s vyplnením a zatrením škár cementovou maltou ležatého s bočnou oporou z betónu prostého tr. C 10/12,5 do lôžka z betónu prostého rovnakej značky</t>
  </si>
  <si>
    <t>m</t>
  </si>
  <si>
    <t>-1887823421</t>
  </si>
  <si>
    <t>2*2</t>
  </si>
  <si>
    <t>5,95</t>
  </si>
  <si>
    <t>5,525</t>
  </si>
  <si>
    <t>1,5</t>
  </si>
  <si>
    <t>19,2*2</t>
  </si>
  <si>
    <t>22,5*2</t>
  </si>
  <si>
    <t>1,2*2</t>
  </si>
  <si>
    <t>30</t>
  </si>
  <si>
    <t>592170001900</t>
  </si>
  <si>
    <t>Obrubník PREMAC záhradný, lxšxv 500x50x150 mm, grafit</t>
  </si>
  <si>
    <t>-395154026</t>
  </si>
  <si>
    <t>102,775*1,1 'Prepočítané koeficientom množstva</t>
  </si>
  <si>
    <t>PSV</t>
  </si>
  <si>
    <t>Práce a dodávky PSV</t>
  </si>
  <si>
    <t>712</t>
  </si>
  <si>
    <t>Izolácie striech, povlakové krytiny</t>
  </si>
  <si>
    <t>31</t>
  </si>
  <si>
    <t>712370070</t>
  </si>
  <si>
    <t>Zhotovenie povlakovej krytiny striech plochých do 10° PVC-P fóliou so zvarením spoju pripevnenou prikotvením</t>
  </si>
  <si>
    <t>-1925776265</t>
  </si>
  <si>
    <t>32</t>
  </si>
  <si>
    <t>283220002000</t>
  </si>
  <si>
    <t>Hydroizolačná fólia PVC-P FATRAFOL 810, hr. 1,5 mm, š. 1,3 m, izolácia plochých striech, farba sivá, FATRA IZOLFA</t>
  </si>
  <si>
    <t>68242208</t>
  </si>
  <si>
    <t>33</t>
  </si>
  <si>
    <t>311970001500</t>
  </si>
  <si>
    <t>Vrut FATRAFOL SK-RB Power do dĺžky 150 mm na upevnenie do dosiek POLSID a HERAKLID, FATRA IZOLFA</t>
  </si>
  <si>
    <t>1359557028</t>
  </si>
  <si>
    <t>713</t>
  </si>
  <si>
    <t>Izolácie tepelné</t>
  </si>
  <si>
    <t>34</t>
  </si>
  <si>
    <t>713111121</t>
  </si>
  <si>
    <t>Montáž tepelnej izolácie bežných stavebných konštrukcií stropov rovných minerálnou vlnou spodkom úprava viazacím drôtom</t>
  </si>
  <si>
    <t>-806676987</t>
  </si>
  <si>
    <t>35</t>
  </si>
  <si>
    <t>631440001400</t>
  </si>
  <si>
    <t>Doska ISOVER ORSTROP hrúbka 140 mm z kamennej vlny pre podhľady a nezaťažené stropy a podlahy</t>
  </si>
  <si>
    <t>1009392576</t>
  </si>
  <si>
    <t>93,44*2</t>
  </si>
  <si>
    <t>36</t>
  </si>
  <si>
    <t>713122111</t>
  </si>
  <si>
    <t>Montáž tepelnej izolácie bežných stavebných konštrukcií podláh polystyrénom kladeným voľne jednovrstvová</t>
  </si>
  <si>
    <t>-1966823116</t>
  </si>
  <si>
    <t>37</t>
  </si>
  <si>
    <t>283750001000</t>
  </si>
  <si>
    <t>Doska XPS STYRODUR 2800 C hr. 100 mm, zateplenie soklov, suterénov, podláh, ISOVER</t>
  </si>
  <si>
    <t>-751043240</t>
  </si>
  <si>
    <t>186,68*1,02 'Prepočítané koeficientom množstva</t>
  </si>
  <si>
    <t>38</t>
  </si>
  <si>
    <t>713131134</t>
  </si>
  <si>
    <t>Montáž tepelnej izolácie bežných stavebných konštrukcií stien minerálnou vlnou vložením voľne v jednej vrstve</t>
  </si>
  <si>
    <t>-1985513194</t>
  </si>
  <si>
    <t>11,35*0,6*2</t>
  </si>
  <si>
    <t>9,79*0,6*2</t>
  </si>
  <si>
    <t>1,50*0,6*2</t>
  </si>
  <si>
    <t>39</t>
  </si>
  <si>
    <t>283750000700</t>
  </si>
  <si>
    <t>Doska XPS STYRODUR 2800 C hr. 50 mm, zateplenie soklov, suterénov, podláh, ISOVER</t>
  </si>
  <si>
    <t>87946153</t>
  </si>
  <si>
    <t>27,168*1,02 'Prepočítané koeficientom množstva</t>
  </si>
  <si>
    <t>722</t>
  </si>
  <si>
    <t>Zdravotechnika - vnútorný vodovod</t>
  </si>
  <si>
    <t>40</t>
  </si>
  <si>
    <t>722110114</t>
  </si>
  <si>
    <t>Potrubie z liatinových rúr prírubových tlakových DN 80</t>
  </si>
  <si>
    <t>súb</t>
  </si>
  <si>
    <t>-1210542232</t>
  </si>
  <si>
    <t>725</t>
  </si>
  <si>
    <t>Zdravotechnika - zariaďovacie predmety</t>
  </si>
  <si>
    <t>41</t>
  </si>
  <si>
    <t>725291113</t>
  </si>
  <si>
    <t>Montáž doplnkov zariadení kúpeľní a záchodov drobné predmety (držiak na WC-papier, mydelnička)</t>
  </si>
  <si>
    <t>súb.</t>
  </si>
  <si>
    <t>2058400788</t>
  </si>
  <si>
    <t>42</t>
  </si>
  <si>
    <t>552370000700</t>
  </si>
  <si>
    <t>Predstenový systém DuoFix pre závesné WC, výška 1120 mm so splachovacou podomietkovou nádržou Sigma 12 pre pripojenie na bočnej stene, plast, GEBERIT</t>
  </si>
  <si>
    <t>-1894150945</t>
  </si>
  <si>
    <t>43</t>
  </si>
  <si>
    <t>552280010500</t>
  </si>
  <si>
    <t>Držiak na uterák MIO, 40x50x20 mm, chróm, JIKA</t>
  </si>
  <si>
    <t>1211592636</t>
  </si>
  <si>
    <t>44</t>
  </si>
  <si>
    <t>552240003600</t>
  </si>
  <si>
    <t>Žľab kúpeľňový nerezový do priestoru, dĺ. 750 mm, vzor F, matný, SANELA</t>
  </si>
  <si>
    <t>1854604673</t>
  </si>
  <si>
    <t>45</t>
  </si>
  <si>
    <t>642360000200</t>
  </si>
  <si>
    <t>Misa záchodová keramická závesná NOVA Pro Pico,rozmer 355x500x360 mm, 6 l, s hlbokým splachovaním, so splachovacím okruhom, KOLO</t>
  </si>
  <si>
    <t>1782158448</t>
  </si>
  <si>
    <t>46</t>
  </si>
  <si>
    <t>642110000200</t>
  </si>
  <si>
    <t>Umývadlo keramické CUBITO, rozmer 600x450x170 mm, biela, JIKA</t>
  </si>
  <si>
    <t>1902150062</t>
  </si>
  <si>
    <t>47</t>
  </si>
  <si>
    <t>552280011400</t>
  </si>
  <si>
    <t>Držiak na mydlo BASIC, 130x50x150 mm, chróm, sklo, JIKA</t>
  </si>
  <si>
    <t>1418160577</t>
  </si>
  <si>
    <t>48</t>
  </si>
  <si>
    <t>552280012800</t>
  </si>
  <si>
    <t>Držiak na WC kefu BASIC, 120x100x420 mm, chróm, sklo, JIKA</t>
  </si>
  <si>
    <t>78719405</t>
  </si>
  <si>
    <t>49</t>
  </si>
  <si>
    <t>552280013200</t>
  </si>
  <si>
    <t>Držiak toaletného papiera BASIC, 180x80x40 mm, chróm, JIKA</t>
  </si>
  <si>
    <t>1477785571</t>
  </si>
  <si>
    <t>50</t>
  </si>
  <si>
    <t>552380000100</t>
  </si>
  <si>
    <t>Ovládacie tlačidlo podomietkové pre dvojité splachovanie Sigma20, 246x164 mm, lesklý/matný/lesklý chróm, GEBERIT</t>
  </si>
  <si>
    <t>416576748</t>
  </si>
  <si>
    <t>731</t>
  </si>
  <si>
    <t>Ústredné kúrenie - kotolne</t>
  </si>
  <si>
    <t>51</t>
  </si>
  <si>
    <t>731251000</t>
  </si>
  <si>
    <t>Montáž kotla oceľového elektrického výkonu do 10 kW</t>
  </si>
  <si>
    <t>-412897457</t>
  </si>
  <si>
    <t>52</t>
  </si>
  <si>
    <t>484380010000</t>
  </si>
  <si>
    <t>Ohrievač zásobníkový TUV k TČ 5-6 kW OKC 250 NTR/HP, objem 234 l, výška x priemer 1537x584 mm, NIBE</t>
  </si>
  <si>
    <t>2015911673</t>
  </si>
  <si>
    <t>762</t>
  </si>
  <si>
    <t>Konštrukcie tesárske</t>
  </si>
  <si>
    <t>53</t>
  </si>
  <si>
    <t>762351130</t>
  </si>
  <si>
    <t>Montáž nadstrešných konštrukcií svetlíkov, vetrákov, dýmovníkov z hobľovaného reziva nad 144 do 224 cm2</t>
  </si>
  <si>
    <t>135937627</t>
  </si>
  <si>
    <t>6,5*42</t>
  </si>
  <si>
    <t>12,6</t>
  </si>
  <si>
    <t>14,1</t>
  </si>
  <si>
    <t>1,2*6</t>
  </si>
  <si>
    <t>54</t>
  </si>
  <si>
    <t>605420000200</t>
  </si>
  <si>
    <t>Rezivo stavebné zo smreku - hranoly hranené, stredové rezivo EBW hr. 120 mm, š. 120 mm, dĺ. 4000-6000 mm</t>
  </si>
  <si>
    <t>-1859695846</t>
  </si>
  <si>
    <t>8,43*1,1 'Prepočítané koeficientom množstva</t>
  </si>
  <si>
    <t>55</t>
  </si>
  <si>
    <t>762512245</t>
  </si>
  <si>
    <t>Položenie podláh na drevený rošt z drevotrieskových dosiek priskrutkovaním</t>
  </si>
  <si>
    <t>-1249873834</t>
  </si>
  <si>
    <t>56</t>
  </si>
  <si>
    <t>607260000450</t>
  </si>
  <si>
    <t>Doska OSB 3 Superfinish ECO nebrúsené hrxlxš 25x2500x1250 mm, JAFHOLZ</t>
  </si>
  <si>
    <t>1628624087</t>
  </si>
  <si>
    <t>20,3*1,08 'Prepočítané koeficientom množstva</t>
  </si>
  <si>
    <t>57</t>
  </si>
  <si>
    <t>762712120</t>
  </si>
  <si>
    <t>Montáž priestorových viazaných konštrukcií z reziva hraneného alebo polohraneného prierezovej plochy nad 120 do 224 cm2</t>
  </si>
  <si>
    <t>-1709862951</t>
  </si>
  <si>
    <t>2*3,9</t>
  </si>
  <si>
    <t>6*3,0</t>
  </si>
  <si>
    <t>3*1,7</t>
  </si>
  <si>
    <t>5,3</t>
  </si>
  <si>
    <t>6,1</t>
  </si>
  <si>
    <t>2*3,5</t>
  </si>
  <si>
    <t>2*1,8</t>
  </si>
  <si>
    <t>3*1,4</t>
  </si>
  <si>
    <t>58</t>
  </si>
  <si>
    <t>605120007500</t>
  </si>
  <si>
    <t>Hranoly zo smrekovca neopracované hranené akosť I dĺ. 1000-1750 mm, hr. 140 mm, š. 140, 160, 200 mm</t>
  </si>
  <si>
    <t>5945866</t>
  </si>
  <si>
    <t>1,06*1,08 'Prepočítané koeficientom množstva</t>
  </si>
  <si>
    <t>59</t>
  </si>
  <si>
    <t>762822120</t>
  </si>
  <si>
    <t>Montáž stropných trámov z hraneného a polohraneného reziva vrátane trámových výmen prierezovej plochy nad 144 do 288 cm2</t>
  </si>
  <si>
    <t>-451311254</t>
  </si>
  <si>
    <t>28*5,60</t>
  </si>
  <si>
    <t>60</t>
  </si>
  <si>
    <t>605110000200</t>
  </si>
  <si>
    <t>Dosky a fošne zo smreku neopracované neomietané akosť I hr. 13-15 mm, š. 140-200 mm</t>
  </si>
  <si>
    <t>1815870558</t>
  </si>
  <si>
    <t>3,92*1,08 'Prepočítané koeficientom množstva</t>
  </si>
  <si>
    <t>763</t>
  </si>
  <si>
    <t>Konštrukcie - drevostavby</t>
  </si>
  <si>
    <t>61</t>
  </si>
  <si>
    <t>763750150</t>
  </si>
  <si>
    <t>Montáž podláh na terasy, balkóny, móla z exotického dreva</t>
  </si>
  <si>
    <t>-1071436159</t>
  </si>
  <si>
    <t>62</t>
  </si>
  <si>
    <t>611980004700</t>
  </si>
  <si>
    <t>Drevená podlahová doska terasová, hrxš 25x145 mm, Bangkirai Balau, jemné/hrubé vrúbkovanie, komorovo sušená na max. 22%</t>
  </si>
  <si>
    <t>1317750577</t>
  </si>
  <si>
    <t>20,3*1,05 'Prepočítané koeficientom množstva</t>
  </si>
  <si>
    <t>63</t>
  </si>
  <si>
    <t>611980005000</t>
  </si>
  <si>
    <t>Drevený hranol podkladový, vxš 45x70 mm, dĺžka 2400 - 4800 mm, Massaranduba, vzduchosuchý na max. 25%, pre drevené podlahy z exotických drevín</t>
  </si>
  <si>
    <t>899756774</t>
  </si>
  <si>
    <t>60*1,05 'Prepočítané koeficientom množstva</t>
  </si>
  <si>
    <t>764</t>
  </si>
  <si>
    <t>Konštrukcie klampiarske</t>
  </si>
  <si>
    <t>64</t>
  </si>
  <si>
    <t>764313281</t>
  </si>
  <si>
    <t>Krytiny hladké z pozinkovaného farbeného PZf plechu, vrátane úpravy krytiny pri odkvapoch, prestupoch a výčnelkoch zo zvitkov šírky 670 mm, hr. plechu 0,6 mm sklon do 30°</t>
  </si>
  <si>
    <t>1904793525</t>
  </si>
  <si>
    <t>65</t>
  </si>
  <si>
    <t>764352427</t>
  </si>
  <si>
    <t>Žľaby z pozinkovaného farbeného PZf plechu hr. 0,6 mm, vrátane hákov, čiel, rohov a dilatácií pododkvapové polkruhové r.š. 330 mm</t>
  </si>
  <si>
    <t>-1090208574</t>
  </si>
  <si>
    <t>14,10</t>
  </si>
  <si>
    <t>12,60</t>
  </si>
  <si>
    <t>66</t>
  </si>
  <si>
    <t>764454453</t>
  </si>
  <si>
    <t>Zvodové rúry z pozinkovaného farbeného PZf plechu hr. 0,6 mm, vrátane lemov so zaústením, manžiet, kolien, vpustov vody a prechodových kusov, kruhové, s priemerom 100 mm</t>
  </si>
  <si>
    <t>-570309482</t>
  </si>
  <si>
    <t>766</t>
  </si>
  <si>
    <t>Konštrukcie stolárske</t>
  </si>
  <si>
    <t>67</t>
  </si>
  <si>
    <t>766411121</t>
  </si>
  <si>
    <t>Montáž obloženia stien, stĺpov a pilierov palubovkami na pero a drážku do 1 m2 smrekovcovými, šírky nad 40 do 60 mm</t>
  </si>
  <si>
    <t>2023121079</t>
  </si>
  <si>
    <t>128,20 "obklad stien 2NP</t>
  </si>
  <si>
    <t>26,10 "zábradlie 2NP</t>
  </si>
  <si>
    <t>13,92 "zásteny 1NP</t>
  </si>
  <si>
    <t>68</t>
  </si>
  <si>
    <t>611980004300L</t>
  </si>
  <si>
    <t>Drevená podlahová doska smrekovec sibírsky, hrxš 28x120 mm, hladké dosky, komorovo sušená na max. 20%</t>
  </si>
  <si>
    <t>-658923748</t>
  </si>
  <si>
    <t>168,22*1,04 'Prepočítané koeficientom množstva</t>
  </si>
  <si>
    <t>69</t>
  </si>
  <si>
    <t>766421223</t>
  </si>
  <si>
    <t>Montáž obloženia podhľadov rovných palubovkami na pero a drážku smrekovcovými, šírky nad 80 do 100 mm</t>
  </si>
  <si>
    <t>1185881361</t>
  </si>
  <si>
    <t>70</t>
  </si>
  <si>
    <t>611920007500</t>
  </si>
  <si>
    <t>Drevený obklad dlážkovica, hrxš 24x146 mm, dĺžka 4-5000 mm, interiér, smrek A/B, JAF HOLZ</t>
  </si>
  <si>
    <t>1655793285</t>
  </si>
  <si>
    <t>182*1,04 'Prepočítané koeficientom množstva</t>
  </si>
  <si>
    <t>71</t>
  </si>
  <si>
    <t>766621266</t>
  </si>
  <si>
    <t>Montáž okien drevených s expanznými hydroizolačnými ISO páskami 1 bm obvodu montáže</t>
  </si>
  <si>
    <t>-1616243796</t>
  </si>
  <si>
    <t>(3,08+2,25)*2*2 "balkonové okno 1NP, 2 ks</t>
  </si>
  <si>
    <t>(0,8+0,6)*2*4</t>
  </si>
  <si>
    <t>(2,0+1,5)*2*4</t>
  </si>
  <si>
    <t>(2,2+2,0)*2*2</t>
  </si>
  <si>
    <t>(0,9+2,25)*2*6</t>
  </si>
  <si>
    <t>72</t>
  </si>
  <si>
    <t>611110013200</t>
  </si>
  <si>
    <t>Drevené okno jednokrídlové OS, vxš 1500x1600 mm, izolačné dvojsklo 4-16-4 Kw=1,0, materiál drevina smrek nadpájaný, eurohranol 78</t>
  </si>
  <si>
    <t>2138006299</t>
  </si>
  <si>
    <t>73</t>
  </si>
  <si>
    <t>611110001600</t>
  </si>
  <si>
    <t>Drevené okno jednokrídlové OS, vxš 600x800 mm, izolačné dvojsklo 4-16-4 Kw=1,0, materiál drevina smrek nadpájaný, eurohranol 78</t>
  </si>
  <si>
    <t>1534207297</t>
  </si>
  <si>
    <t>74</t>
  </si>
  <si>
    <t>611110016800</t>
  </si>
  <si>
    <t>Drevené okno jednokrídlové OS, vxš 1800x1600 mm, izolačné dvojsklo 4-16-4 Kw=1,0, materiál drevina smrek nadpájaný, eurohranol 78</t>
  </si>
  <si>
    <t>-205648443</t>
  </si>
  <si>
    <t>75</t>
  </si>
  <si>
    <t>611110016700</t>
  </si>
  <si>
    <t>Drevené okno jednokrídlové OS, vxš 1800x1500 mm, izolačné dvojsklo 4-16-4 Kw=1,0, materiál drevina smrek nadpájaný, eurohranol 78</t>
  </si>
  <si>
    <t>-800064399</t>
  </si>
  <si>
    <t>76</t>
  </si>
  <si>
    <t>611120004400</t>
  </si>
  <si>
    <t>Drevené balkónové dvere jednokrídlové OS, vxš 2200x900 mm, izolačné dvojsklo 4-16-4 Kw=1,0 materiál drevina smrek nadpájaný, eurohranol 78</t>
  </si>
  <si>
    <t>1526465651</t>
  </si>
  <si>
    <t>77</t>
  </si>
  <si>
    <t>611720000910</t>
  </si>
  <si>
    <t>Dvere bezpečnostné Bedex 2R, šxv 900x1970 mm bez požiarnej odolnosti, fólia/CPL lamino, zámok Rostex, INTERIERDVERE</t>
  </si>
  <si>
    <t>1230095660</t>
  </si>
  <si>
    <t>78</t>
  </si>
  <si>
    <t>611810001200</t>
  </si>
  <si>
    <t>Zárubňa vnútorná obložková PRAKTIK, šírka 600-900 mm, výška1970 mm, DTD doska, povrch CPL laminát, pre stenu hrúbky 60-170 mm, pre jednokrídlové dvere, SAPELI</t>
  </si>
  <si>
    <t>-1504167551</t>
  </si>
  <si>
    <t>79</t>
  </si>
  <si>
    <t>611610003600</t>
  </si>
  <si>
    <t>Dvere vnútorné jednokrídlové, šírka 600-900 mm, výplň DTD doska, povrch dyha M10, plné, SAPELI</t>
  </si>
  <si>
    <t>-1440198815</t>
  </si>
  <si>
    <t>80</t>
  </si>
  <si>
    <t>766811007</t>
  </si>
  <si>
    <t>Montáž kuchynských liniek drevených, korpus spodnej skrinky, priskrutkovaných na stenu, šírky nad 400 do 800 mm</t>
  </si>
  <si>
    <t>-1526573801</t>
  </si>
  <si>
    <t>81</t>
  </si>
  <si>
    <t>562110000200L</t>
  </si>
  <si>
    <t>Úchytka na dvierka alebo zásuvky príborníka</t>
  </si>
  <si>
    <t>-1233520721</t>
  </si>
  <si>
    <t>767</t>
  </si>
  <si>
    <t>Konštrukcie doplnkové kovové</t>
  </si>
  <si>
    <t>82</t>
  </si>
  <si>
    <t>767211113</t>
  </si>
  <si>
    <t>Montáž schodov rovných a podest, osadených na oceľovú konštrukciu do muriva</t>
  </si>
  <si>
    <t>537105042</t>
  </si>
  <si>
    <t>83</t>
  </si>
  <si>
    <t>767995108</t>
  </si>
  <si>
    <t>Montáž ostatných atypických kovových stavebných doplnkových konštrukcií nad 500 kg</t>
  </si>
  <si>
    <t>kg</t>
  </si>
  <si>
    <t>781336620</t>
  </si>
  <si>
    <t>2,6*3*14,68 "jakl 100/100/5, hmotnosť 14,68 m/kg</t>
  </si>
  <si>
    <t>5,525*22,46 "jakl 100/200/5, hmotnosť 22,46 m/kg</t>
  </si>
  <si>
    <t>5,96*22,46 "jakl 100/200/5, hmotnosť 22,46 m/kg</t>
  </si>
  <si>
    <t>2,0*2*22,46 "jakl 100/200/5, hmotnosť 22,46 m/kg</t>
  </si>
  <si>
    <t>2,0*8*14,68 "jakl 100/100/5, hmotnosť 14,68 m/kg</t>
  </si>
  <si>
    <t>771</t>
  </si>
  <si>
    <t>Podlahy z dlaždíc</t>
  </si>
  <si>
    <t>84</t>
  </si>
  <si>
    <t>771571112</t>
  </si>
  <si>
    <t>Montáž podláh z dlaždíc keramických ukladaných do malty 300 x 300 mm</t>
  </si>
  <si>
    <t>1408951566</t>
  </si>
  <si>
    <t>2,7*2</t>
  </si>
  <si>
    <t>4,25*2</t>
  </si>
  <si>
    <t>3,04*2</t>
  </si>
  <si>
    <t>3,67*2</t>
  </si>
  <si>
    <t>85</t>
  </si>
  <si>
    <t>597740001600</t>
  </si>
  <si>
    <t>Dlaždice keramické COLOR TWO, lxvxhr 297x297x8 mm, farba biela, RAKO</t>
  </si>
  <si>
    <t>-675611177</t>
  </si>
  <si>
    <t>27,32*1,02 'Prepočítané koeficientom množstva</t>
  </si>
  <si>
    <t>772</t>
  </si>
  <si>
    <t>Podlahy z prírodného a konglomerovaného kameňa</t>
  </si>
  <si>
    <t>86</t>
  </si>
  <si>
    <t>772401123</t>
  </si>
  <si>
    <t>Montáž obkladu soklov doskami z kameňa zvislých alebo šikmých stien s lícom rovným</t>
  </si>
  <si>
    <t>-314690488</t>
  </si>
  <si>
    <t>28,5*4</t>
  </si>
  <si>
    <t>87</t>
  </si>
  <si>
    <t>583840005900L</t>
  </si>
  <si>
    <t>Sekané obklady, remienkové pásy - andezit, dĺžka 100-300 mm, výška 70-100 mm, hrúbka 20-40 mm</t>
  </si>
  <si>
    <t>-1815102738</t>
  </si>
  <si>
    <t>114*1,1 'Prepočítané koeficientom množstva</t>
  </si>
  <si>
    <t>775</t>
  </si>
  <si>
    <t>Podlahy vlysové a parketové</t>
  </si>
  <si>
    <t>88</t>
  </si>
  <si>
    <t>775530040</t>
  </si>
  <si>
    <t>Montáž podlahy palubovej masívnej lepením</t>
  </si>
  <si>
    <t>1680851720</t>
  </si>
  <si>
    <t>11,39*2</t>
  </si>
  <si>
    <t>27,20*2</t>
  </si>
  <si>
    <t>27,31*2</t>
  </si>
  <si>
    <t>89</t>
  </si>
  <si>
    <t>611980002190</t>
  </si>
  <si>
    <t>Parkety veľkoplošné TARKETT VIVA, lxšxhr 1220x190x8,5 mm, TARKETT</t>
  </si>
  <si>
    <t>1008250770</t>
  </si>
  <si>
    <t>154,58*1,02 'Prepočítané koeficientom množstva</t>
  </si>
  <si>
    <t>781</t>
  </si>
  <si>
    <t>Obklady</t>
  </si>
  <si>
    <t>90</t>
  </si>
  <si>
    <t>781441024</t>
  </si>
  <si>
    <t>Montáž obkladov vnútorných stien z obkladačiek kladených do malty veľ. 200 x 600 mm</t>
  </si>
  <si>
    <t>-1527707392</t>
  </si>
  <si>
    <t>2,5*2,6*8</t>
  </si>
  <si>
    <t>1,5*2,6*8</t>
  </si>
  <si>
    <t>9,8*4 "obklad v obývacej izbe</t>
  </si>
  <si>
    <t>91</t>
  </si>
  <si>
    <t>597640002000</t>
  </si>
  <si>
    <t>Obkladačky keramické CONCEPT, lxvxhr 198x598x10 mm, farba svetlo béžová, RAKO</t>
  </si>
  <si>
    <t>1070377130</t>
  </si>
  <si>
    <t>85*1,02 'Prepočítané koeficientom množstva</t>
  </si>
  <si>
    <t>784</t>
  </si>
  <si>
    <t>Maľby</t>
  </si>
  <si>
    <t>92</t>
  </si>
  <si>
    <t>784430010</t>
  </si>
  <si>
    <t>Maľby akrylátové dvojnásobné, ručne nanášané, základné na podklad jemnozrnný do výšky 3,80 m</t>
  </si>
  <si>
    <t>120130453</t>
  </si>
  <si>
    <t>93</t>
  </si>
  <si>
    <t>784430011</t>
  </si>
  <si>
    <t>Maľby akrylátové dvojnásobné, ručne nanášané, základné na podklad hrubozrnný do výšky 3,80 m</t>
  </si>
  <si>
    <t>-1481607523</t>
  </si>
  <si>
    <t>Práce a dodávky M</t>
  </si>
  <si>
    <t>21-M</t>
  </si>
  <si>
    <t>Elektromontáže</t>
  </si>
  <si>
    <t>94</t>
  </si>
  <si>
    <t>210193001</t>
  </si>
  <si>
    <t>Rozpájacia a istiaca plastová skriňa pilierová typ SR 1</t>
  </si>
  <si>
    <t>376335935</t>
  </si>
  <si>
    <t>95</t>
  </si>
  <si>
    <t>210411001</t>
  </si>
  <si>
    <t>Montáž systémovej jednotky</t>
  </si>
  <si>
    <t>110424209</t>
  </si>
  <si>
    <t>96</t>
  </si>
  <si>
    <t>210451003</t>
  </si>
  <si>
    <t>Podlahové kúrenie elektrické montáž vykurovacej rohože 160 W/m2</t>
  </si>
  <si>
    <t>-1191107853</t>
  </si>
  <si>
    <t>97</t>
  </si>
  <si>
    <t>341720009300</t>
  </si>
  <si>
    <t>Vykurovacie rohože LDTS 160/0,5, šxl 0,50x0,90 m</t>
  </si>
  <si>
    <t>128</t>
  </si>
  <si>
    <t>1600534386</t>
  </si>
  <si>
    <t>98</t>
  </si>
  <si>
    <t>210461006L</t>
  </si>
  <si>
    <t>Montáž infračerveného vykurovacieho panelu na stenu 1200 W</t>
  </si>
  <si>
    <t>-1607051890</t>
  </si>
  <si>
    <t>99</t>
  </si>
  <si>
    <t>341710002300L</t>
  </si>
  <si>
    <t>Kábel vykurovací DEVIflex 10T, 2000W, 200m</t>
  </si>
  <si>
    <t>-383957122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</si>
</sst>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2" borderId="22" xfId="0" applyNumberFormat="1" applyFont="1" applyFill="1" applyBorder="1" applyAlignment="1" applyProtection="1">
      <alignment vertical="center"/>
      <protection locked="0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33" fillId="2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0" fillId="0" borderId="0" xfId="0"/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6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topLeftCell="A151" workbookViewId="0">
      <selection activeCell="Q189" sqref="Q189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s="1" customFormat="1" ht="36.950000000000003" customHeight="1"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5" customHeight="1">
      <c r="B4" s="20"/>
      <c r="C4" s="21"/>
      <c r="D4" s="22" t="s">
        <v>8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9</v>
      </c>
      <c r="BE4" s="24" t="s">
        <v>10</v>
      </c>
      <c r="BS4" s="16" t="s">
        <v>11</v>
      </c>
    </row>
    <row r="5" spans="1:74" s="1" customFormat="1" ht="12" customHeight="1">
      <c r="B5" s="20"/>
      <c r="C5" s="21"/>
      <c r="D5" s="25" t="s">
        <v>12</v>
      </c>
      <c r="E5" s="21"/>
      <c r="F5" s="21"/>
      <c r="G5" s="21"/>
      <c r="H5" s="21"/>
      <c r="I5" s="21"/>
      <c r="J5" s="21"/>
      <c r="K5" s="266" t="s">
        <v>13</v>
      </c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1"/>
      <c r="AQ5" s="21"/>
      <c r="AR5" s="19"/>
      <c r="BE5" s="263" t="s">
        <v>14</v>
      </c>
      <c r="BS5" s="16" t="s">
        <v>6</v>
      </c>
    </row>
    <row r="6" spans="1:74" s="1" customFormat="1" ht="36.950000000000003" customHeight="1">
      <c r="B6" s="20"/>
      <c r="C6" s="21"/>
      <c r="D6" s="27" t="s">
        <v>15</v>
      </c>
      <c r="E6" s="21"/>
      <c r="F6" s="21"/>
      <c r="G6" s="21"/>
      <c r="H6" s="21"/>
      <c r="I6" s="21"/>
      <c r="J6" s="21"/>
      <c r="K6" s="268" t="s">
        <v>16</v>
      </c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1"/>
      <c r="AQ6" s="21"/>
      <c r="AR6" s="19"/>
      <c r="BE6" s="264"/>
      <c r="BS6" s="16" t="s">
        <v>6</v>
      </c>
    </row>
    <row r="7" spans="1:74" s="1" customFormat="1" ht="12" customHeight="1">
      <c r="B7" s="20"/>
      <c r="C7" s="21"/>
      <c r="D7" s="28" t="s">
        <v>17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18</v>
      </c>
      <c r="AL7" s="21"/>
      <c r="AM7" s="21"/>
      <c r="AN7" s="26" t="s">
        <v>1</v>
      </c>
      <c r="AO7" s="21"/>
      <c r="AP7" s="21"/>
      <c r="AQ7" s="21"/>
      <c r="AR7" s="19"/>
      <c r="BE7" s="264"/>
      <c r="BS7" s="16" t="s">
        <v>6</v>
      </c>
    </row>
    <row r="8" spans="1:74" s="1" customFormat="1" ht="12" customHeight="1">
      <c r="B8" s="20"/>
      <c r="C8" s="21"/>
      <c r="D8" s="28" t="s">
        <v>19</v>
      </c>
      <c r="E8" s="21"/>
      <c r="F8" s="21"/>
      <c r="G8" s="21"/>
      <c r="H8" s="21"/>
      <c r="I8" s="21"/>
      <c r="J8" s="21"/>
      <c r="K8" s="26" t="s">
        <v>20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21</v>
      </c>
      <c r="AL8" s="21"/>
      <c r="AM8" s="21"/>
      <c r="AN8" s="29"/>
      <c r="AO8" s="21"/>
      <c r="AP8" s="21"/>
      <c r="AQ8" s="21"/>
      <c r="AR8" s="19"/>
      <c r="BE8" s="264"/>
      <c r="BS8" s="16" t="s">
        <v>6</v>
      </c>
    </row>
    <row r="9" spans="1:74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64"/>
      <c r="BS9" s="16" t="s">
        <v>6</v>
      </c>
    </row>
    <row r="10" spans="1:74" s="1" customFormat="1" ht="12" customHeight="1">
      <c r="B10" s="20"/>
      <c r="C10" s="21"/>
      <c r="D10" s="28" t="s">
        <v>22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23</v>
      </c>
      <c r="AL10" s="21"/>
      <c r="AM10" s="21"/>
      <c r="AN10" s="26" t="s">
        <v>1</v>
      </c>
      <c r="AO10" s="21"/>
      <c r="AP10" s="21"/>
      <c r="AQ10" s="21"/>
      <c r="AR10" s="19"/>
      <c r="BE10" s="264"/>
      <c r="BS10" s="16" t="s">
        <v>6</v>
      </c>
    </row>
    <row r="11" spans="1:74" s="1" customFormat="1" ht="18.600000000000001" customHeight="1">
      <c r="B11" s="20"/>
      <c r="C11" s="21"/>
      <c r="D11" s="21"/>
      <c r="E11" s="26" t="s">
        <v>24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25</v>
      </c>
      <c r="AL11" s="21"/>
      <c r="AM11" s="21"/>
      <c r="AN11" s="26" t="s">
        <v>1</v>
      </c>
      <c r="AO11" s="21"/>
      <c r="AP11" s="21"/>
      <c r="AQ11" s="21"/>
      <c r="AR11" s="19"/>
      <c r="BE11" s="264"/>
      <c r="BS11" s="16" t="s">
        <v>6</v>
      </c>
    </row>
    <row r="12" spans="1:74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64"/>
      <c r="BS12" s="16" t="s">
        <v>6</v>
      </c>
    </row>
    <row r="13" spans="1:74" s="1" customFormat="1" ht="12" customHeight="1">
      <c r="B13" s="20"/>
      <c r="C13" s="21"/>
      <c r="D13" s="28" t="s">
        <v>26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23</v>
      </c>
      <c r="AL13" s="21"/>
      <c r="AM13" s="21"/>
      <c r="AN13" s="30" t="s">
        <v>27</v>
      </c>
      <c r="AO13" s="21"/>
      <c r="AP13" s="21"/>
      <c r="AQ13" s="21"/>
      <c r="AR13" s="19"/>
      <c r="BE13" s="264"/>
      <c r="BS13" s="16" t="s">
        <v>6</v>
      </c>
    </row>
    <row r="14" spans="1:74" ht="12.75">
      <c r="B14" s="20"/>
      <c r="C14" s="21"/>
      <c r="D14" s="21"/>
      <c r="E14" s="269" t="s">
        <v>27</v>
      </c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8" t="s">
        <v>25</v>
      </c>
      <c r="AL14" s="21"/>
      <c r="AM14" s="21"/>
      <c r="AN14" s="30" t="s">
        <v>27</v>
      </c>
      <c r="AO14" s="21"/>
      <c r="AP14" s="21"/>
      <c r="AQ14" s="21"/>
      <c r="AR14" s="19"/>
      <c r="BE14" s="264"/>
      <c r="BS14" s="16" t="s">
        <v>6</v>
      </c>
    </row>
    <row r="15" spans="1:74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64"/>
      <c r="BS15" s="16" t="s">
        <v>4</v>
      </c>
    </row>
    <row r="16" spans="1:74" s="1" customFormat="1" ht="12" customHeight="1">
      <c r="B16" s="20"/>
      <c r="C16" s="21"/>
      <c r="D16" s="28" t="s">
        <v>28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23</v>
      </c>
      <c r="AL16" s="21"/>
      <c r="AM16" s="21"/>
      <c r="AN16" s="26" t="s">
        <v>1</v>
      </c>
      <c r="AO16" s="21"/>
      <c r="AP16" s="21"/>
      <c r="AQ16" s="21"/>
      <c r="AR16" s="19"/>
      <c r="BE16" s="264"/>
      <c r="BS16" s="16" t="s">
        <v>4</v>
      </c>
    </row>
    <row r="17" spans="1:71" s="1" customFormat="1" ht="18.600000000000001" customHeight="1">
      <c r="B17" s="20"/>
      <c r="C17" s="21"/>
      <c r="D17" s="21"/>
      <c r="E17" s="26" t="s">
        <v>20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25</v>
      </c>
      <c r="AL17" s="21"/>
      <c r="AM17" s="21"/>
      <c r="AN17" s="26" t="s">
        <v>1</v>
      </c>
      <c r="AO17" s="21"/>
      <c r="AP17" s="21"/>
      <c r="AQ17" s="21"/>
      <c r="AR17" s="19"/>
      <c r="BE17" s="264"/>
      <c r="BS17" s="16" t="s">
        <v>29</v>
      </c>
    </row>
    <row r="18" spans="1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64"/>
      <c r="BS18" s="16" t="s">
        <v>6</v>
      </c>
    </row>
    <row r="19" spans="1:71" s="1" customFormat="1" ht="12" customHeight="1">
      <c r="B19" s="20"/>
      <c r="C19" s="21"/>
      <c r="D19" s="28" t="s">
        <v>30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23</v>
      </c>
      <c r="AL19" s="21"/>
      <c r="AM19" s="21"/>
      <c r="AN19" s="26" t="s">
        <v>1</v>
      </c>
      <c r="AO19" s="21"/>
      <c r="AP19" s="21"/>
      <c r="AQ19" s="21"/>
      <c r="AR19" s="19"/>
      <c r="BE19" s="264"/>
      <c r="BS19" s="16" t="s">
        <v>6</v>
      </c>
    </row>
    <row r="20" spans="1:71" s="1" customFormat="1" ht="18.600000000000001" customHeight="1">
      <c r="B20" s="20"/>
      <c r="C20" s="21"/>
      <c r="D20" s="21"/>
      <c r="E20" s="26" t="s">
        <v>31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25</v>
      </c>
      <c r="AL20" s="21"/>
      <c r="AM20" s="21"/>
      <c r="AN20" s="26" t="s">
        <v>1</v>
      </c>
      <c r="AO20" s="21"/>
      <c r="AP20" s="21"/>
      <c r="AQ20" s="21"/>
      <c r="AR20" s="19"/>
      <c r="BE20" s="264"/>
      <c r="BS20" s="16" t="s">
        <v>4</v>
      </c>
    </row>
    <row r="21" spans="1:71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64"/>
    </row>
    <row r="22" spans="1:71" s="1" customFormat="1" ht="12" customHeight="1">
      <c r="B22" s="20"/>
      <c r="C22" s="21"/>
      <c r="D22" s="28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64"/>
    </row>
    <row r="23" spans="1:71" s="1" customFormat="1" ht="16.5" customHeight="1">
      <c r="B23" s="20"/>
      <c r="C23" s="21"/>
      <c r="D23" s="21"/>
      <c r="E23" s="271" t="s">
        <v>1</v>
      </c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1"/>
      <c r="AP23" s="21"/>
      <c r="AQ23" s="21"/>
      <c r="AR23" s="19"/>
      <c r="BE23" s="264"/>
    </row>
    <row r="24" spans="1:71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64"/>
    </row>
    <row r="25" spans="1:71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64"/>
    </row>
    <row r="26" spans="1:71" s="2" customFormat="1" ht="25.9" customHeight="1">
      <c r="A26" s="33"/>
      <c r="B26" s="34"/>
      <c r="C26" s="35"/>
      <c r="D26" s="36" t="s">
        <v>33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72">
        <f>ROUND(AG94,2)</f>
        <v>0</v>
      </c>
      <c r="AL26" s="273"/>
      <c r="AM26" s="273"/>
      <c r="AN26" s="273"/>
      <c r="AO26" s="273"/>
      <c r="AP26" s="35"/>
      <c r="AQ26" s="35"/>
      <c r="AR26" s="38"/>
      <c r="BE26" s="264"/>
    </row>
    <row r="27" spans="1:71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64"/>
    </row>
    <row r="28" spans="1:71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74" t="s">
        <v>34</v>
      </c>
      <c r="M28" s="274"/>
      <c r="N28" s="274"/>
      <c r="O28" s="274"/>
      <c r="P28" s="274"/>
      <c r="Q28" s="35"/>
      <c r="R28" s="35"/>
      <c r="S28" s="35"/>
      <c r="T28" s="35"/>
      <c r="U28" s="35"/>
      <c r="V28" s="35"/>
      <c r="W28" s="274" t="s">
        <v>35</v>
      </c>
      <c r="X28" s="274"/>
      <c r="Y28" s="274"/>
      <c r="Z28" s="274"/>
      <c r="AA28" s="274"/>
      <c r="AB28" s="274"/>
      <c r="AC28" s="274"/>
      <c r="AD28" s="274"/>
      <c r="AE28" s="274"/>
      <c r="AF28" s="35"/>
      <c r="AG28" s="35"/>
      <c r="AH28" s="35"/>
      <c r="AI28" s="35"/>
      <c r="AJ28" s="35"/>
      <c r="AK28" s="274" t="s">
        <v>36</v>
      </c>
      <c r="AL28" s="274"/>
      <c r="AM28" s="274"/>
      <c r="AN28" s="274"/>
      <c r="AO28" s="274"/>
      <c r="AP28" s="35"/>
      <c r="AQ28" s="35"/>
      <c r="AR28" s="38"/>
      <c r="BE28" s="264"/>
    </row>
    <row r="29" spans="1:71" s="3" customFormat="1" ht="14.45" customHeight="1">
      <c r="B29" s="39"/>
      <c r="C29" s="40"/>
      <c r="D29" s="28" t="s">
        <v>37</v>
      </c>
      <c r="E29" s="40"/>
      <c r="F29" s="28" t="s">
        <v>38</v>
      </c>
      <c r="G29" s="40"/>
      <c r="H29" s="40"/>
      <c r="I29" s="40"/>
      <c r="J29" s="40"/>
      <c r="K29" s="40"/>
      <c r="L29" s="258">
        <v>0.2</v>
      </c>
      <c r="M29" s="257"/>
      <c r="N29" s="257"/>
      <c r="O29" s="257"/>
      <c r="P29" s="257"/>
      <c r="Q29" s="40"/>
      <c r="R29" s="40"/>
      <c r="S29" s="40"/>
      <c r="T29" s="40"/>
      <c r="U29" s="40"/>
      <c r="V29" s="40"/>
      <c r="W29" s="256">
        <f>ROUND(AZ94, 2)</f>
        <v>0</v>
      </c>
      <c r="X29" s="257"/>
      <c r="Y29" s="257"/>
      <c r="Z29" s="257"/>
      <c r="AA29" s="257"/>
      <c r="AB29" s="257"/>
      <c r="AC29" s="257"/>
      <c r="AD29" s="257"/>
      <c r="AE29" s="257"/>
      <c r="AF29" s="40"/>
      <c r="AG29" s="40"/>
      <c r="AH29" s="40"/>
      <c r="AI29" s="40"/>
      <c r="AJ29" s="40"/>
      <c r="AK29" s="256">
        <f>ROUND(AV94, 2)</f>
        <v>0</v>
      </c>
      <c r="AL29" s="257"/>
      <c r="AM29" s="257"/>
      <c r="AN29" s="257"/>
      <c r="AO29" s="257"/>
      <c r="AP29" s="40"/>
      <c r="AQ29" s="40"/>
      <c r="AR29" s="41"/>
      <c r="BE29" s="265"/>
    </row>
    <row r="30" spans="1:71" s="3" customFormat="1" ht="14.45" customHeight="1">
      <c r="B30" s="39"/>
      <c r="C30" s="40"/>
      <c r="D30" s="40"/>
      <c r="E30" s="40"/>
      <c r="F30" s="28" t="s">
        <v>39</v>
      </c>
      <c r="G30" s="40"/>
      <c r="H30" s="40"/>
      <c r="I30" s="40"/>
      <c r="J30" s="40"/>
      <c r="K30" s="40"/>
      <c r="L30" s="258">
        <v>0.2</v>
      </c>
      <c r="M30" s="257"/>
      <c r="N30" s="257"/>
      <c r="O30" s="257"/>
      <c r="P30" s="257"/>
      <c r="Q30" s="40"/>
      <c r="R30" s="40"/>
      <c r="S30" s="40"/>
      <c r="T30" s="40"/>
      <c r="U30" s="40"/>
      <c r="V30" s="40"/>
      <c r="W30" s="256">
        <f>ROUND(BA94, 2)</f>
        <v>0</v>
      </c>
      <c r="X30" s="257"/>
      <c r="Y30" s="257"/>
      <c r="Z30" s="257"/>
      <c r="AA30" s="257"/>
      <c r="AB30" s="257"/>
      <c r="AC30" s="257"/>
      <c r="AD30" s="257"/>
      <c r="AE30" s="257"/>
      <c r="AF30" s="40"/>
      <c r="AG30" s="40"/>
      <c r="AH30" s="40"/>
      <c r="AI30" s="40"/>
      <c r="AJ30" s="40"/>
      <c r="AK30" s="256">
        <f>ROUND(AW94, 2)</f>
        <v>0</v>
      </c>
      <c r="AL30" s="257"/>
      <c r="AM30" s="257"/>
      <c r="AN30" s="257"/>
      <c r="AO30" s="257"/>
      <c r="AP30" s="40"/>
      <c r="AQ30" s="40"/>
      <c r="AR30" s="41"/>
      <c r="BE30" s="265"/>
    </row>
    <row r="31" spans="1:71" s="3" customFormat="1" ht="14.45" hidden="1" customHeight="1">
      <c r="B31" s="39"/>
      <c r="C31" s="40"/>
      <c r="D31" s="40"/>
      <c r="E31" s="40"/>
      <c r="F31" s="28" t="s">
        <v>40</v>
      </c>
      <c r="G31" s="40"/>
      <c r="H31" s="40"/>
      <c r="I31" s="40"/>
      <c r="J31" s="40"/>
      <c r="K31" s="40"/>
      <c r="L31" s="258">
        <v>0.2</v>
      </c>
      <c r="M31" s="257"/>
      <c r="N31" s="257"/>
      <c r="O31" s="257"/>
      <c r="P31" s="257"/>
      <c r="Q31" s="40"/>
      <c r="R31" s="40"/>
      <c r="S31" s="40"/>
      <c r="T31" s="40"/>
      <c r="U31" s="40"/>
      <c r="V31" s="40"/>
      <c r="W31" s="256">
        <f>ROUND(BB94, 2)</f>
        <v>0</v>
      </c>
      <c r="X31" s="257"/>
      <c r="Y31" s="257"/>
      <c r="Z31" s="257"/>
      <c r="AA31" s="257"/>
      <c r="AB31" s="257"/>
      <c r="AC31" s="257"/>
      <c r="AD31" s="257"/>
      <c r="AE31" s="257"/>
      <c r="AF31" s="40"/>
      <c r="AG31" s="40"/>
      <c r="AH31" s="40"/>
      <c r="AI31" s="40"/>
      <c r="AJ31" s="40"/>
      <c r="AK31" s="256">
        <v>0</v>
      </c>
      <c r="AL31" s="257"/>
      <c r="AM31" s="257"/>
      <c r="AN31" s="257"/>
      <c r="AO31" s="257"/>
      <c r="AP31" s="40"/>
      <c r="AQ31" s="40"/>
      <c r="AR31" s="41"/>
      <c r="BE31" s="265"/>
    </row>
    <row r="32" spans="1:71" s="3" customFormat="1" ht="14.45" hidden="1" customHeight="1">
      <c r="B32" s="39"/>
      <c r="C32" s="40"/>
      <c r="D32" s="40"/>
      <c r="E32" s="40"/>
      <c r="F32" s="28" t="s">
        <v>41</v>
      </c>
      <c r="G32" s="40"/>
      <c r="H32" s="40"/>
      <c r="I32" s="40"/>
      <c r="J32" s="40"/>
      <c r="K32" s="40"/>
      <c r="L32" s="258">
        <v>0.2</v>
      </c>
      <c r="M32" s="257"/>
      <c r="N32" s="257"/>
      <c r="O32" s="257"/>
      <c r="P32" s="257"/>
      <c r="Q32" s="40"/>
      <c r="R32" s="40"/>
      <c r="S32" s="40"/>
      <c r="T32" s="40"/>
      <c r="U32" s="40"/>
      <c r="V32" s="40"/>
      <c r="W32" s="256">
        <f>ROUND(BC94, 2)</f>
        <v>0</v>
      </c>
      <c r="X32" s="257"/>
      <c r="Y32" s="257"/>
      <c r="Z32" s="257"/>
      <c r="AA32" s="257"/>
      <c r="AB32" s="257"/>
      <c r="AC32" s="257"/>
      <c r="AD32" s="257"/>
      <c r="AE32" s="257"/>
      <c r="AF32" s="40"/>
      <c r="AG32" s="40"/>
      <c r="AH32" s="40"/>
      <c r="AI32" s="40"/>
      <c r="AJ32" s="40"/>
      <c r="AK32" s="256">
        <v>0</v>
      </c>
      <c r="AL32" s="257"/>
      <c r="AM32" s="257"/>
      <c r="AN32" s="257"/>
      <c r="AO32" s="257"/>
      <c r="AP32" s="40"/>
      <c r="AQ32" s="40"/>
      <c r="AR32" s="41"/>
      <c r="BE32" s="265"/>
    </row>
    <row r="33" spans="1:57" s="3" customFormat="1" ht="14.45" hidden="1" customHeight="1">
      <c r="B33" s="39"/>
      <c r="C33" s="40"/>
      <c r="D33" s="40"/>
      <c r="E33" s="40"/>
      <c r="F33" s="28" t="s">
        <v>42</v>
      </c>
      <c r="G33" s="40"/>
      <c r="H33" s="40"/>
      <c r="I33" s="40"/>
      <c r="J33" s="40"/>
      <c r="K33" s="40"/>
      <c r="L33" s="258">
        <v>0</v>
      </c>
      <c r="M33" s="257"/>
      <c r="N33" s="257"/>
      <c r="O33" s="257"/>
      <c r="P33" s="257"/>
      <c r="Q33" s="40"/>
      <c r="R33" s="40"/>
      <c r="S33" s="40"/>
      <c r="T33" s="40"/>
      <c r="U33" s="40"/>
      <c r="V33" s="40"/>
      <c r="W33" s="256">
        <f>ROUND(BD94, 2)</f>
        <v>0</v>
      </c>
      <c r="X33" s="257"/>
      <c r="Y33" s="257"/>
      <c r="Z33" s="257"/>
      <c r="AA33" s="257"/>
      <c r="AB33" s="257"/>
      <c r="AC33" s="257"/>
      <c r="AD33" s="257"/>
      <c r="AE33" s="257"/>
      <c r="AF33" s="40"/>
      <c r="AG33" s="40"/>
      <c r="AH33" s="40"/>
      <c r="AI33" s="40"/>
      <c r="AJ33" s="40"/>
      <c r="AK33" s="256">
        <v>0</v>
      </c>
      <c r="AL33" s="257"/>
      <c r="AM33" s="257"/>
      <c r="AN33" s="257"/>
      <c r="AO33" s="257"/>
      <c r="AP33" s="40"/>
      <c r="AQ33" s="40"/>
      <c r="AR33" s="41"/>
      <c r="BE33" s="265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64"/>
    </row>
    <row r="35" spans="1:57" s="2" customFormat="1" ht="25.9" customHeight="1">
      <c r="A35" s="33"/>
      <c r="B35" s="34"/>
      <c r="C35" s="42"/>
      <c r="D35" s="43" t="s">
        <v>43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44</v>
      </c>
      <c r="U35" s="44"/>
      <c r="V35" s="44"/>
      <c r="W35" s="44"/>
      <c r="X35" s="259" t="s">
        <v>45</v>
      </c>
      <c r="Y35" s="260"/>
      <c r="Z35" s="260"/>
      <c r="AA35" s="260"/>
      <c r="AB35" s="260"/>
      <c r="AC35" s="44"/>
      <c r="AD35" s="44"/>
      <c r="AE35" s="44"/>
      <c r="AF35" s="44"/>
      <c r="AG35" s="44"/>
      <c r="AH35" s="44"/>
      <c r="AI35" s="44"/>
      <c r="AJ35" s="44"/>
      <c r="AK35" s="261">
        <f>SUM(AK26:AK33)</f>
        <v>0</v>
      </c>
      <c r="AL35" s="260"/>
      <c r="AM35" s="260"/>
      <c r="AN35" s="260"/>
      <c r="AO35" s="262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1:57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1:57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1:57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1:57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1:57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1:57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1:57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1:57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1:57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1:57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1:57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1:57" s="2" customFormat="1" ht="14.45" customHeight="1">
      <c r="B49" s="46"/>
      <c r="C49" s="47"/>
      <c r="D49" s="48" t="s">
        <v>46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47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1:57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1:57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1:57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1:57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1:57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1:57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1:57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1: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1:57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1:57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48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49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48</v>
      </c>
      <c r="AI60" s="37"/>
      <c r="AJ60" s="37"/>
      <c r="AK60" s="37"/>
      <c r="AL60" s="37"/>
      <c r="AM60" s="51" t="s">
        <v>49</v>
      </c>
      <c r="AN60" s="37"/>
      <c r="AO60" s="37"/>
      <c r="AP60" s="35"/>
      <c r="AQ60" s="35"/>
      <c r="AR60" s="38"/>
      <c r="BE60" s="33"/>
    </row>
    <row r="61" spans="1:57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1:57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1:57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50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51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1:57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1:57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1:5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1:57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1:57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1:57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1:57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1:57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1:57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1:57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48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49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48</v>
      </c>
      <c r="AI75" s="37"/>
      <c r="AJ75" s="37"/>
      <c r="AK75" s="37"/>
      <c r="AL75" s="37"/>
      <c r="AM75" s="51" t="s">
        <v>49</v>
      </c>
      <c r="AN75" s="37"/>
      <c r="AO75" s="37"/>
      <c r="AP75" s="35"/>
      <c r="AQ75" s="35"/>
      <c r="AR75" s="38"/>
      <c r="BE75" s="33"/>
    </row>
    <row r="76" spans="1:57" s="2" customForma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90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90" s="2" customFormat="1" ht="24.95" customHeight="1">
      <c r="A82" s="33"/>
      <c r="B82" s="34"/>
      <c r="C82" s="22" t="s">
        <v>52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90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1:90" s="4" customFormat="1" ht="12" customHeight="1">
      <c r="B84" s="57"/>
      <c r="C84" s="28" t="s">
        <v>12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901_S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1:90" s="5" customFormat="1" ht="36.950000000000003" customHeight="1">
      <c r="B85" s="60"/>
      <c r="C85" s="61" t="s">
        <v>15</v>
      </c>
      <c r="D85" s="62"/>
      <c r="E85" s="62"/>
      <c r="F85" s="62"/>
      <c r="G85" s="62"/>
      <c r="H85" s="62"/>
      <c r="I85" s="62"/>
      <c r="J85" s="62"/>
      <c r="K85" s="62"/>
      <c r="L85" s="245" t="str">
        <f>K6</f>
        <v>Apartmánový dom</v>
      </c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P85" s="62"/>
      <c r="AQ85" s="62"/>
      <c r="AR85" s="63"/>
    </row>
    <row r="86" spans="1:90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90" s="2" customFormat="1" ht="12" customHeight="1">
      <c r="A87" s="33"/>
      <c r="B87" s="34"/>
      <c r="C87" s="28" t="s">
        <v>19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21</v>
      </c>
      <c r="AJ87" s="35"/>
      <c r="AK87" s="35"/>
      <c r="AL87" s="35"/>
      <c r="AM87" s="247" t="str">
        <f>IF(AN8= "","",AN8)</f>
        <v/>
      </c>
      <c r="AN87" s="247"/>
      <c r="AO87" s="35"/>
      <c r="AP87" s="35"/>
      <c r="AQ87" s="35"/>
      <c r="AR87" s="38"/>
      <c r="BE87" s="33"/>
    </row>
    <row r="88" spans="1:90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90" s="2" customFormat="1" ht="15.2" customHeight="1">
      <c r="A89" s="33"/>
      <c r="B89" s="34"/>
      <c r="C89" s="28" t="s">
        <v>22</v>
      </c>
      <c r="D89" s="35"/>
      <c r="E89" s="35"/>
      <c r="F89" s="35"/>
      <c r="G89" s="35"/>
      <c r="H89" s="35"/>
      <c r="I89" s="35"/>
      <c r="J89" s="35"/>
      <c r="K89" s="35"/>
      <c r="L89" s="58" t="str">
        <f>IF(E11= "","",E11)</f>
        <v>PROAPARTMENT s.r.o.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28</v>
      </c>
      <c r="AJ89" s="35"/>
      <c r="AK89" s="35"/>
      <c r="AL89" s="35"/>
      <c r="AM89" s="248" t="str">
        <f>IF(E17="","",E17)</f>
        <v xml:space="preserve"> </v>
      </c>
      <c r="AN89" s="249"/>
      <c r="AO89" s="249"/>
      <c r="AP89" s="249"/>
      <c r="AQ89" s="35"/>
      <c r="AR89" s="38"/>
      <c r="AS89" s="250" t="s">
        <v>53</v>
      </c>
      <c r="AT89" s="251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90" s="2" customFormat="1" ht="15.2" customHeight="1">
      <c r="A90" s="33"/>
      <c r="B90" s="34"/>
      <c r="C90" s="28" t="s">
        <v>26</v>
      </c>
      <c r="D90" s="35"/>
      <c r="E90" s="35"/>
      <c r="F90" s="35"/>
      <c r="G90" s="35"/>
      <c r="H90" s="35"/>
      <c r="I90" s="35"/>
      <c r="J90" s="35"/>
      <c r="K90" s="35"/>
      <c r="L90" s="58" t="str">
        <f>IF(E14= 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30</v>
      </c>
      <c r="AJ90" s="35"/>
      <c r="AK90" s="35"/>
      <c r="AL90" s="35"/>
      <c r="AM90" s="248" t="str">
        <f>IF(E20="","",E20)</f>
        <v>Ing.arch. Lukáš Mihallko</v>
      </c>
      <c r="AN90" s="249"/>
      <c r="AO90" s="249"/>
      <c r="AP90" s="249"/>
      <c r="AQ90" s="35"/>
      <c r="AR90" s="38"/>
      <c r="AS90" s="252"/>
      <c r="AT90" s="253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90" s="2" customFormat="1" ht="10.7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54"/>
      <c r="AT91" s="255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90" s="2" customFormat="1" ht="29.25" customHeight="1">
      <c r="A92" s="33"/>
      <c r="B92" s="34"/>
      <c r="C92" s="235" t="s">
        <v>54</v>
      </c>
      <c r="D92" s="236"/>
      <c r="E92" s="236"/>
      <c r="F92" s="236"/>
      <c r="G92" s="236"/>
      <c r="H92" s="72"/>
      <c r="I92" s="237" t="s">
        <v>55</v>
      </c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236"/>
      <c r="Y92" s="236"/>
      <c r="Z92" s="236"/>
      <c r="AA92" s="236"/>
      <c r="AB92" s="236"/>
      <c r="AC92" s="236"/>
      <c r="AD92" s="236"/>
      <c r="AE92" s="236"/>
      <c r="AF92" s="236"/>
      <c r="AG92" s="238" t="s">
        <v>56</v>
      </c>
      <c r="AH92" s="236"/>
      <c r="AI92" s="236"/>
      <c r="AJ92" s="236"/>
      <c r="AK92" s="236"/>
      <c r="AL92" s="236"/>
      <c r="AM92" s="236"/>
      <c r="AN92" s="237" t="s">
        <v>57</v>
      </c>
      <c r="AO92" s="236"/>
      <c r="AP92" s="239"/>
      <c r="AQ92" s="73" t="s">
        <v>58</v>
      </c>
      <c r="AR92" s="38"/>
      <c r="AS92" s="74" t="s">
        <v>59</v>
      </c>
      <c r="AT92" s="75" t="s">
        <v>60</v>
      </c>
      <c r="AU92" s="75" t="s">
        <v>61</v>
      </c>
      <c r="AV92" s="75" t="s">
        <v>62</v>
      </c>
      <c r="AW92" s="75" t="s">
        <v>63</v>
      </c>
      <c r="AX92" s="75" t="s">
        <v>64</v>
      </c>
      <c r="AY92" s="75" t="s">
        <v>65</v>
      </c>
      <c r="AZ92" s="75" t="s">
        <v>66</v>
      </c>
      <c r="BA92" s="75" t="s">
        <v>67</v>
      </c>
      <c r="BB92" s="75" t="s">
        <v>68</v>
      </c>
      <c r="BC92" s="75" t="s">
        <v>69</v>
      </c>
      <c r="BD92" s="76" t="s">
        <v>70</v>
      </c>
      <c r="BE92" s="33"/>
    </row>
    <row r="93" spans="1:90" s="2" customFormat="1" ht="10.7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1:90" s="6" customFormat="1" ht="32.450000000000003" customHeight="1">
      <c r="B94" s="80"/>
      <c r="C94" s="81" t="s">
        <v>71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43">
        <f>ROUND(AG95,2)</f>
        <v>0</v>
      </c>
      <c r="AH94" s="243"/>
      <c r="AI94" s="243"/>
      <c r="AJ94" s="243"/>
      <c r="AK94" s="243"/>
      <c r="AL94" s="243"/>
      <c r="AM94" s="243"/>
      <c r="AN94" s="244">
        <f>SUM(AG94,AT94)</f>
        <v>0</v>
      </c>
      <c r="AO94" s="244"/>
      <c r="AP94" s="244"/>
      <c r="AQ94" s="84" t="s">
        <v>1</v>
      </c>
      <c r="AR94" s="85"/>
      <c r="AS94" s="86">
        <f>ROUND(AS95,2)</f>
        <v>0</v>
      </c>
      <c r="AT94" s="87">
        <f>ROUND(SUM(AV94:AW94),2)</f>
        <v>0</v>
      </c>
      <c r="AU94" s="88">
        <f>ROUND(AU95,5)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ROUND(AZ95,2)</f>
        <v>0</v>
      </c>
      <c r="BA94" s="87">
        <f>ROUND(BA95,2)</f>
        <v>0</v>
      </c>
      <c r="BB94" s="87">
        <f>ROUND(BB95,2)</f>
        <v>0</v>
      </c>
      <c r="BC94" s="87">
        <f>ROUND(BC95,2)</f>
        <v>0</v>
      </c>
      <c r="BD94" s="89">
        <f>ROUND(BD95,2)</f>
        <v>0</v>
      </c>
      <c r="BS94" s="90" t="s">
        <v>72</v>
      </c>
      <c r="BT94" s="90" t="s">
        <v>73</v>
      </c>
      <c r="BV94" s="90" t="s">
        <v>74</v>
      </c>
      <c r="BW94" s="90" t="s">
        <v>5</v>
      </c>
      <c r="BX94" s="90" t="s">
        <v>75</v>
      </c>
      <c r="CL94" s="90" t="s">
        <v>1</v>
      </c>
    </row>
    <row r="95" spans="1:90" s="7" customFormat="1" ht="16.5" customHeight="1">
      <c r="A95" s="91" t="s">
        <v>76</v>
      </c>
      <c r="B95" s="92"/>
      <c r="C95" s="93"/>
      <c r="D95" s="242" t="s">
        <v>13</v>
      </c>
      <c r="E95" s="242"/>
      <c r="F95" s="242"/>
      <c r="G95" s="242"/>
      <c r="H95" s="242"/>
      <c r="I95" s="94"/>
      <c r="J95" s="242" t="s">
        <v>16</v>
      </c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0">
        <f>'901_S - Apartmánový dom'!J28</f>
        <v>0</v>
      </c>
      <c r="AH95" s="241"/>
      <c r="AI95" s="241"/>
      <c r="AJ95" s="241"/>
      <c r="AK95" s="241"/>
      <c r="AL95" s="241"/>
      <c r="AM95" s="241"/>
      <c r="AN95" s="240">
        <f>SUM(AG95,AT95)</f>
        <v>0</v>
      </c>
      <c r="AO95" s="241"/>
      <c r="AP95" s="241"/>
      <c r="AQ95" s="95" t="s">
        <v>77</v>
      </c>
      <c r="AR95" s="96"/>
      <c r="AS95" s="97">
        <v>0</v>
      </c>
      <c r="AT95" s="98">
        <f>ROUND(SUM(AV95:AW95),2)</f>
        <v>0</v>
      </c>
      <c r="AU95" s="99">
        <f>'901_S - Apartmánový dom'!P138</f>
        <v>0</v>
      </c>
      <c r="AV95" s="98">
        <f>'901_S - Apartmánový dom'!J31</f>
        <v>0</v>
      </c>
      <c r="AW95" s="98">
        <f>'901_S - Apartmánový dom'!J32</f>
        <v>0</v>
      </c>
      <c r="AX95" s="98">
        <f>'901_S - Apartmánový dom'!J33</f>
        <v>0</v>
      </c>
      <c r="AY95" s="98">
        <f>'901_S - Apartmánový dom'!J34</f>
        <v>0</v>
      </c>
      <c r="AZ95" s="98">
        <f>'901_S - Apartmánový dom'!F31</f>
        <v>0</v>
      </c>
      <c r="BA95" s="98">
        <f>'901_S - Apartmánový dom'!F32</f>
        <v>0</v>
      </c>
      <c r="BB95" s="98">
        <f>'901_S - Apartmánový dom'!F33</f>
        <v>0</v>
      </c>
      <c r="BC95" s="98">
        <f>'901_S - Apartmánový dom'!F34</f>
        <v>0</v>
      </c>
      <c r="BD95" s="100">
        <f>'901_S - Apartmánový dom'!F35</f>
        <v>0</v>
      </c>
      <c r="BT95" s="101" t="s">
        <v>78</v>
      </c>
      <c r="BU95" s="101" t="s">
        <v>79</v>
      </c>
      <c r="BV95" s="101" t="s">
        <v>74</v>
      </c>
      <c r="BW95" s="101" t="s">
        <v>5</v>
      </c>
      <c r="BX95" s="101" t="s">
        <v>75</v>
      </c>
      <c r="CL95" s="101" t="s">
        <v>1</v>
      </c>
    </row>
    <row r="96" spans="1:90" s="2" customFormat="1" ht="30" customHeight="1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8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sheetProtection algorithmName="SHA-512" hashValue="/dS3H0prElAQ7l/eqo/OYPQeS5caMaILmiDj+GBo5ryZGnqUPdNKSsj+AvpAGFPL7wK78bsAAA7+5/BjACwiHw==" saltValue="V8mDdTKdO3VMzzsa/EY83DjVOc3KM8SpqnnaXbbHzFekuT773nqJlL3cGZ2aN2tZnS8KUcYw1YMx6SddxvYhxQ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901_S - Apartmánový dom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76"/>
  <sheetViews>
    <sheetView showGridLines="0" topLeftCell="A19" workbookViewId="0">
      <selection activeCell="E7" sqref="E7:H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6" t="s">
        <v>5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9"/>
      <c r="AT3" s="16" t="s">
        <v>73</v>
      </c>
    </row>
    <row r="4" spans="1:46" s="1" customFormat="1" ht="24.95" customHeight="1">
      <c r="B4" s="19"/>
      <c r="D4" s="104" t="s">
        <v>80</v>
      </c>
      <c r="L4" s="19"/>
      <c r="M4" s="105" t="s">
        <v>9</v>
      </c>
      <c r="AT4" s="16" t="s">
        <v>4</v>
      </c>
    </row>
    <row r="5" spans="1:46" s="1" customFormat="1" ht="6.95" customHeight="1">
      <c r="B5" s="19"/>
      <c r="L5" s="19"/>
    </row>
    <row r="6" spans="1:46" s="2" customFormat="1" ht="12" customHeight="1">
      <c r="A6" s="33"/>
      <c r="B6" s="38"/>
      <c r="C6" s="33"/>
      <c r="D6" s="106" t="s">
        <v>15</v>
      </c>
      <c r="E6" s="33"/>
      <c r="F6" s="33"/>
      <c r="G6" s="33"/>
      <c r="H6" s="33"/>
      <c r="I6" s="33"/>
      <c r="J6" s="33"/>
      <c r="K6" s="33"/>
      <c r="L6" s="50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46" s="2" customFormat="1" ht="16.5" customHeight="1">
      <c r="A7" s="33"/>
      <c r="B7" s="38"/>
      <c r="C7" s="33"/>
      <c r="D7" s="33"/>
      <c r="E7" s="275" t="s">
        <v>16</v>
      </c>
      <c r="F7" s="276"/>
      <c r="G7" s="276"/>
      <c r="H7" s="276"/>
      <c r="I7" s="33"/>
      <c r="J7" s="33"/>
      <c r="K7" s="33"/>
      <c r="L7" s="50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46" s="2" customFormat="1">
      <c r="A8" s="33"/>
      <c r="B8" s="38"/>
      <c r="C8" s="33"/>
      <c r="D8" s="33"/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2" customHeight="1">
      <c r="A9" s="33"/>
      <c r="B9" s="38"/>
      <c r="C9" s="33"/>
      <c r="D9" s="106" t="s">
        <v>17</v>
      </c>
      <c r="E9" s="33"/>
      <c r="F9" s="107" t="s">
        <v>1</v>
      </c>
      <c r="G9" s="33"/>
      <c r="H9" s="33"/>
      <c r="I9" s="106" t="s">
        <v>18</v>
      </c>
      <c r="J9" s="107" t="s">
        <v>1</v>
      </c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06" t="s">
        <v>19</v>
      </c>
      <c r="E10" s="33"/>
      <c r="F10" s="107" t="s">
        <v>20</v>
      </c>
      <c r="G10" s="33"/>
      <c r="H10" s="33"/>
      <c r="I10" s="106" t="s">
        <v>21</v>
      </c>
      <c r="J10" s="108">
        <f>'Rekapitulácia stavby'!AN8</f>
        <v>0</v>
      </c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0.7" customHeight="1">
      <c r="A11" s="33"/>
      <c r="B11" s="38"/>
      <c r="C11" s="33"/>
      <c r="D11" s="33"/>
      <c r="E11" s="33"/>
      <c r="F11" s="33"/>
      <c r="G11" s="33"/>
      <c r="H11" s="33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8"/>
      <c r="C12" s="33"/>
      <c r="D12" s="106" t="s">
        <v>22</v>
      </c>
      <c r="E12" s="33"/>
      <c r="F12" s="33"/>
      <c r="G12" s="33"/>
      <c r="H12" s="33"/>
      <c r="I12" s="106" t="s">
        <v>23</v>
      </c>
      <c r="J12" s="107" t="s">
        <v>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8" customHeight="1">
      <c r="A13" s="33"/>
      <c r="B13" s="38"/>
      <c r="C13" s="33"/>
      <c r="D13" s="33"/>
      <c r="E13" s="107" t="s">
        <v>24</v>
      </c>
      <c r="F13" s="33"/>
      <c r="G13" s="33"/>
      <c r="H13" s="33"/>
      <c r="I13" s="106" t="s">
        <v>25</v>
      </c>
      <c r="J13" s="107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6.95" customHeight="1">
      <c r="A14" s="33"/>
      <c r="B14" s="38"/>
      <c r="C14" s="33"/>
      <c r="D14" s="33"/>
      <c r="E14" s="33"/>
      <c r="F14" s="33"/>
      <c r="G14" s="33"/>
      <c r="H14" s="33"/>
      <c r="I14" s="33"/>
      <c r="J14" s="33"/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8"/>
      <c r="C15" s="33"/>
      <c r="D15" s="106" t="s">
        <v>26</v>
      </c>
      <c r="E15" s="33"/>
      <c r="F15" s="33"/>
      <c r="G15" s="33"/>
      <c r="H15" s="33"/>
      <c r="I15" s="106" t="s">
        <v>23</v>
      </c>
      <c r="J15" s="29" t="str">
        <f>'Rekapitulácia stavby'!AN13</f>
        <v>Vyplň údaj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8" customHeight="1">
      <c r="A16" s="33"/>
      <c r="B16" s="38"/>
      <c r="C16" s="33"/>
      <c r="D16" s="33"/>
      <c r="E16" s="277" t="str">
        <f>'Rekapitulácia stavby'!E14</f>
        <v>Vyplň údaj</v>
      </c>
      <c r="F16" s="278"/>
      <c r="G16" s="278"/>
      <c r="H16" s="278"/>
      <c r="I16" s="106" t="s">
        <v>25</v>
      </c>
      <c r="J16" s="29" t="str">
        <f>'Rekapitulácia stavby'!AN14</f>
        <v>Vyplň údaj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>
      <c r="A17" s="33"/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8"/>
      <c r="C18" s="33"/>
      <c r="D18" s="106" t="s">
        <v>28</v>
      </c>
      <c r="E18" s="33"/>
      <c r="F18" s="33"/>
      <c r="G18" s="33"/>
      <c r="H18" s="33"/>
      <c r="I18" s="106" t="s">
        <v>23</v>
      </c>
      <c r="J18" s="107" t="str">
        <f>IF('Rekapitulácia stavby'!AN16="","",'Rekapitulácia stavby'!AN16)</f>
        <v/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8"/>
      <c r="C19" s="33"/>
      <c r="D19" s="33"/>
      <c r="E19" s="107" t="str">
        <f>IF('Rekapitulácia stavby'!E17="","",'Rekapitulácia stavby'!E17)</f>
        <v xml:space="preserve"> </v>
      </c>
      <c r="F19" s="33"/>
      <c r="G19" s="33"/>
      <c r="H19" s="33"/>
      <c r="I19" s="106" t="s">
        <v>25</v>
      </c>
      <c r="J19" s="107" t="str">
        <f>IF('Rekapitulácia stavby'!AN17="","",'Rekapitulácia stavby'!AN17)</f>
        <v/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8"/>
      <c r="C21" s="33"/>
      <c r="D21" s="106" t="s">
        <v>30</v>
      </c>
      <c r="E21" s="33"/>
      <c r="F21" s="33"/>
      <c r="G21" s="33"/>
      <c r="H21" s="33"/>
      <c r="I21" s="106" t="s">
        <v>23</v>
      </c>
      <c r="J21" s="107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8"/>
      <c r="C22" s="33"/>
      <c r="D22" s="33"/>
      <c r="E22" s="107" t="s">
        <v>31</v>
      </c>
      <c r="F22" s="33"/>
      <c r="G22" s="33"/>
      <c r="H22" s="33"/>
      <c r="I22" s="106" t="s">
        <v>25</v>
      </c>
      <c r="J22" s="107" t="s">
        <v>1</v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8"/>
      <c r="C23" s="33"/>
      <c r="D23" s="33"/>
      <c r="E23" s="33"/>
      <c r="F23" s="33"/>
      <c r="G23" s="33"/>
      <c r="H23" s="33"/>
      <c r="I23" s="33"/>
      <c r="J23" s="33"/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8"/>
      <c r="C24" s="33"/>
      <c r="D24" s="106" t="s">
        <v>32</v>
      </c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16.5" customHeight="1">
      <c r="A25" s="109"/>
      <c r="B25" s="110"/>
      <c r="C25" s="109"/>
      <c r="D25" s="109"/>
      <c r="E25" s="279" t="s">
        <v>1</v>
      </c>
      <c r="F25" s="279"/>
      <c r="G25" s="279"/>
      <c r="H25" s="279"/>
      <c r="I25" s="109"/>
      <c r="J25" s="109"/>
      <c r="K25" s="109"/>
      <c r="L25" s="111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</row>
    <row r="26" spans="1:31" s="2" customFormat="1" ht="6.95" customHeight="1">
      <c r="A26" s="33"/>
      <c r="B26" s="38"/>
      <c r="C26" s="33"/>
      <c r="D26" s="33"/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112"/>
      <c r="E27" s="112"/>
      <c r="F27" s="112"/>
      <c r="G27" s="112"/>
      <c r="H27" s="112"/>
      <c r="I27" s="112"/>
      <c r="J27" s="112"/>
      <c r="K27" s="112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8"/>
      <c r="C28" s="33"/>
      <c r="D28" s="113" t="s">
        <v>33</v>
      </c>
      <c r="E28" s="33"/>
      <c r="F28" s="33"/>
      <c r="G28" s="33"/>
      <c r="H28" s="33"/>
      <c r="I28" s="33"/>
      <c r="J28" s="114">
        <f>ROUND(J138, 2)</f>
        <v>0</v>
      </c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2"/>
      <c r="E29" s="112"/>
      <c r="F29" s="112"/>
      <c r="G29" s="112"/>
      <c r="H29" s="112"/>
      <c r="I29" s="112"/>
      <c r="J29" s="112"/>
      <c r="K29" s="11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8"/>
      <c r="C30" s="33"/>
      <c r="D30" s="33"/>
      <c r="E30" s="33"/>
      <c r="F30" s="115" t="s">
        <v>35</v>
      </c>
      <c r="G30" s="33"/>
      <c r="H30" s="33"/>
      <c r="I30" s="115" t="s">
        <v>34</v>
      </c>
      <c r="J30" s="115" t="s">
        <v>36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8"/>
      <c r="C31" s="33"/>
      <c r="D31" s="116" t="s">
        <v>37</v>
      </c>
      <c r="E31" s="106" t="s">
        <v>38</v>
      </c>
      <c r="F31" s="117">
        <f>ROUND((SUM(BE138:BE375)),  2)</f>
        <v>0</v>
      </c>
      <c r="G31" s="33"/>
      <c r="H31" s="33"/>
      <c r="I31" s="118">
        <v>0.2</v>
      </c>
      <c r="J31" s="117">
        <f>ROUND(((SUM(BE138:BE375))*I31),  2)</f>
        <v>0</v>
      </c>
      <c r="K31" s="3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106" t="s">
        <v>39</v>
      </c>
      <c r="F32" s="117">
        <f>ROUND((SUM(BF138:BF375)),  2)</f>
        <v>0</v>
      </c>
      <c r="G32" s="33"/>
      <c r="H32" s="33"/>
      <c r="I32" s="118">
        <v>0.2</v>
      </c>
      <c r="J32" s="117">
        <f>ROUND(((SUM(BF138:BF375))*I32),  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hidden="1" customHeight="1">
      <c r="A33" s="33"/>
      <c r="B33" s="38"/>
      <c r="C33" s="33"/>
      <c r="D33" s="33"/>
      <c r="E33" s="106" t="s">
        <v>40</v>
      </c>
      <c r="F33" s="117">
        <f>ROUND((SUM(BG138:BG375)),  2)</f>
        <v>0</v>
      </c>
      <c r="G33" s="33"/>
      <c r="H33" s="33"/>
      <c r="I33" s="118">
        <v>0.2</v>
      </c>
      <c r="J33" s="117">
        <f>0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hidden="1" customHeight="1">
      <c r="A34" s="33"/>
      <c r="B34" s="38"/>
      <c r="C34" s="33"/>
      <c r="D34" s="33"/>
      <c r="E34" s="106" t="s">
        <v>41</v>
      </c>
      <c r="F34" s="117">
        <f>ROUND((SUM(BH138:BH375)),  2)</f>
        <v>0</v>
      </c>
      <c r="G34" s="33"/>
      <c r="H34" s="33"/>
      <c r="I34" s="118">
        <v>0.2</v>
      </c>
      <c r="J34" s="117">
        <f>0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8"/>
      <c r="C35" s="33"/>
      <c r="D35" s="33"/>
      <c r="E35" s="106" t="s">
        <v>42</v>
      </c>
      <c r="F35" s="117">
        <f>ROUND((SUM(BI138:BI375)),  2)</f>
        <v>0</v>
      </c>
      <c r="G35" s="33"/>
      <c r="H35" s="33"/>
      <c r="I35" s="118">
        <v>0</v>
      </c>
      <c r="J35" s="117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5" customHeight="1">
      <c r="A36" s="33"/>
      <c r="B36" s="38"/>
      <c r="C36" s="33"/>
      <c r="D36" s="33"/>
      <c r="E36" s="33"/>
      <c r="F36" s="33"/>
      <c r="G36" s="33"/>
      <c r="H36" s="33"/>
      <c r="I36" s="33"/>
      <c r="J36" s="33"/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8"/>
      <c r="C37" s="119"/>
      <c r="D37" s="120" t="s">
        <v>43</v>
      </c>
      <c r="E37" s="121"/>
      <c r="F37" s="121"/>
      <c r="G37" s="122" t="s">
        <v>44</v>
      </c>
      <c r="H37" s="123" t="s">
        <v>45</v>
      </c>
      <c r="I37" s="121"/>
      <c r="J37" s="124">
        <f>SUM(J28:J35)</f>
        <v>0</v>
      </c>
      <c r="K37" s="125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1" customFormat="1" ht="14.45" customHeight="1">
      <c r="B39" s="19"/>
      <c r="L39" s="19"/>
    </row>
    <row r="40" spans="1:31" s="1" customFormat="1" ht="14.45" customHeight="1">
      <c r="B40" s="19"/>
      <c r="L40" s="19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0"/>
      <c r="D50" s="126" t="s">
        <v>46</v>
      </c>
      <c r="E50" s="127"/>
      <c r="F50" s="127"/>
      <c r="G50" s="126" t="s">
        <v>47</v>
      </c>
      <c r="H50" s="127"/>
      <c r="I50" s="127"/>
      <c r="J50" s="127"/>
      <c r="K50" s="127"/>
      <c r="L50" s="50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8"/>
      <c r="C61" s="33"/>
      <c r="D61" s="128" t="s">
        <v>48</v>
      </c>
      <c r="E61" s="129"/>
      <c r="F61" s="130" t="s">
        <v>49</v>
      </c>
      <c r="G61" s="128" t="s">
        <v>48</v>
      </c>
      <c r="H61" s="129"/>
      <c r="I61" s="129"/>
      <c r="J61" s="131" t="s">
        <v>49</v>
      </c>
      <c r="K61" s="129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8"/>
      <c r="C65" s="33"/>
      <c r="D65" s="126" t="s">
        <v>50</v>
      </c>
      <c r="E65" s="132"/>
      <c r="F65" s="132"/>
      <c r="G65" s="126" t="s">
        <v>51</v>
      </c>
      <c r="H65" s="132"/>
      <c r="I65" s="132"/>
      <c r="J65" s="132"/>
      <c r="K65" s="132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8"/>
      <c r="C76" s="33"/>
      <c r="D76" s="128" t="s">
        <v>48</v>
      </c>
      <c r="E76" s="129"/>
      <c r="F76" s="130" t="s">
        <v>49</v>
      </c>
      <c r="G76" s="128" t="s">
        <v>48</v>
      </c>
      <c r="H76" s="129"/>
      <c r="I76" s="129"/>
      <c r="J76" s="131" t="s">
        <v>49</v>
      </c>
      <c r="K76" s="129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81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5"/>
      <c r="D85" s="35"/>
      <c r="E85" s="245" t="str">
        <f>E7</f>
        <v>Apartmánový dom</v>
      </c>
      <c r="F85" s="280"/>
      <c r="G85" s="280"/>
      <c r="H85" s="280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2" customHeight="1">
      <c r="A87" s="33"/>
      <c r="B87" s="34"/>
      <c r="C87" s="28" t="s">
        <v>19</v>
      </c>
      <c r="D87" s="35"/>
      <c r="E87" s="35"/>
      <c r="F87" s="26" t="str">
        <f>F10</f>
        <v xml:space="preserve"> </v>
      </c>
      <c r="G87" s="35"/>
      <c r="H87" s="35"/>
      <c r="I87" s="28" t="s">
        <v>21</v>
      </c>
      <c r="J87" s="65">
        <f>IF(J10="","",J10)</f>
        <v>0</v>
      </c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5.2" customHeight="1">
      <c r="A89" s="33"/>
      <c r="B89" s="34"/>
      <c r="C89" s="28" t="s">
        <v>22</v>
      </c>
      <c r="D89" s="35"/>
      <c r="E89" s="35"/>
      <c r="F89" s="26" t="str">
        <f>E13</f>
        <v>PROAPARTMENT s.r.o.</v>
      </c>
      <c r="G89" s="35"/>
      <c r="H89" s="35"/>
      <c r="I89" s="28" t="s">
        <v>28</v>
      </c>
      <c r="J89" s="31" t="str">
        <f>E19</f>
        <v xml:space="preserve"> 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25.7" customHeight="1">
      <c r="A90" s="33"/>
      <c r="B90" s="34"/>
      <c r="C90" s="28" t="s">
        <v>26</v>
      </c>
      <c r="D90" s="35"/>
      <c r="E90" s="35"/>
      <c r="F90" s="26" t="str">
        <f>IF(E16="","",E16)</f>
        <v>Vyplň údaj</v>
      </c>
      <c r="G90" s="35"/>
      <c r="H90" s="35"/>
      <c r="I90" s="28" t="s">
        <v>30</v>
      </c>
      <c r="J90" s="31" t="str">
        <f>E22</f>
        <v>Ing.arch. Lukáš Mihallko</v>
      </c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0.35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29.25" customHeight="1">
      <c r="A92" s="33"/>
      <c r="B92" s="34"/>
      <c r="C92" s="137" t="s">
        <v>82</v>
      </c>
      <c r="D92" s="138"/>
      <c r="E92" s="138"/>
      <c r="F92" s="138"/>
      <c r="G92" s="138"/>
      <c r="H92" s="138"/>
      <c r="I92" s="138"/>
      <c r="J92" s="139" t="s">
        <v>83</v>
      </c>
      <c r="K92" s="138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2.7" customHeight="1">
      <c r="A94" s="33"/>
      <c r="B94" s="34"/>
      <c r="C94" s="140" t="s">
        <v>84</v>
      </c>
      <c r="D94" s="35"/>
      <c r="E94" s="35"/>
      <c r="F94" s="35"/>
      <c r="G94" s="35"/>
      <c r="H94" s="35"/>
      <c r="I94" s="35"/>
      <c r="J94" s="83">
        <f>J138</f>
        <v>0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U94" s="16" t="s">
        <v>85</v>
      </c>
    </row>
    <row r="95" spans="1:47" s="9" customFormat="1" ht="24.95" customHeight="1">
      <c r="B95" s="141"/>
      <c r="C95" s="142"/>
      <c r="D95" s="143" t="s">
        <v>86</v>
      </c>
      <c r="E95" s="144"/>
      <c r="F95" s="144"/>
      <c r="G95" s="144"/>
      <c r="H95" s="144"/>
      <c r="I95" s="144"/>
      <c r="J95" s="145">
        <f>J139</f>
        <v>0</v>
      </c>
      <c r="K95" s="142"/>
      <c r="L95" s="146"/>
    </row>
    <row r="96" spans="1:47" s="10" customFormat="1" ht="19.899999999999999" customHeight="1">
      <c r="B96" s="147"/>
      <c r="C96" s="148"/>
      <c r="D96" s="149" t="s">
        <v>87</v>
      </c>
      <c r="E96" s="150"/>
      <c r="F96" s="150"/>
      <c r="G96" s="150"/>
      <c r="H96" s="150"/>
      <c r="I96" s="150"/>
      <c r="J96" s="151">
        <f>J140</f>
        <v>0</v>
      </c>
      <c r="K96" s="148"/>
      <c r="L96" s="152"/>
    </row>
    <row r="97" spans="2:12" s="10" customFormat="1" ht="19.899999999999999" customHeight="1">
      <c r="B97" s="147"/>
      <c r="C97" s="148"/>
      <c r="D97" s="149" t="s">
        <v>88</v>
      </c>
      <c r="E97" s="150"/>
      <c r="F97" s="150"/>
      <c r="G97" s="150"/>
      <c r="H97" s="150"/>
      <c r="I97" s="150"/>
      <c r="J97" s="151">
        <f>J145</f>
        <v>0</v>
      </c>
      <c r="K97" s="148"/>
      <c r="L97" s="152"/>
    </row>
    <row r="98" spans="2:12" s="10" customFormat="1" ht="19.899999999999999" customHeight="1">
      <c r="B98" s="147"/>
      <c r="C98" s="148"/>
      <c r="D98" s="149" t="s">
        <v>89</v>
      </c>
      <c r="E98" s="150"/>
      <c r="F98" s="150"/>
      <c r="G98" s="150"/>
      <c r="H98" s="150"/>
      <c r="I98" s="150"/>
      <c r="J98" s="151">
        <f>J155</f>
        <v>0</v>
      </c>
      <c r="K98" s="148"/>
      <c r="L98" s="152"/>
    </row>
    <row r="99" spans="2:12" s="10" customFormat="1" ht="19.899999999999999" customHeight="1">
      <c r="B99" s="147"/>
      <c r="C99" s="148"/>
      <c r="D99" s="149" t="s">
        <v>90</v>
      </c>
      <c r="E99" s="150"/>
      <c r="F99" s="150"/>
      <c r="G99" s="150"/>
      <c r="H99" s="150"/>
      <c r="I99" s="150"/>
      <c r="J99" s="151">
        <f>J168</f>
        <v>0</v>
      </c>
      <c r="K99" s="148"/>
      <c r="L99" s="152"/>
    </row>
    <row r="100" spans="2:12" s="10" customFormat="1" ht="19.899999999999999" customHeight="1">
      <c r="B100" s="147"/>
      <c r="C100" s="148"/>
      <c r="D100" s="149" t="s">
        <v>91</v>
      </c>
      <c r="E100" s="150"/>
      <c r="F100" s="150"/>
      <c r="G100" s="150"/>
      <c r="H100" s="150"/>
      <c r="I100" s="150"/>
      <c r="J100" s="151">
        <f>J179</f>
        <v>0</v>
      </c>
      <c r="K100" s="148"/>
      <c r="L100" s="152"/>
    </row>
    <row r="101" spans="2:12" s="10" customFormat="1" ht="19.899999999999999" customHeight="1">
      <c r="B101" s="147"/>
      <c r="C101" s="148"/>
      <c r="D101" s="149" t="s">
        <v>92</v>
      </c>
      <c r="E101" s="150"/>
      <c r="F101" s="150"/>
      <c r="G101" s="150"/>
      <c r="H101" s="150"/>
      <c r="I101" s="150"/>
      <c r="J101" s="151">
        <f>J187</f>
        <v>0</v>
      </c>
      <c r="K101" s="148"/>
      <c r="L101" s="152"/>
    </row>
    <row r="102" spans="2:12" s="10" customFormat="1" ht="19.899999999999999" customHeight="1">
      <c r="B102" s="147"/>
      <c r="C102" s="148"/>
      <c r="D102" s="149" t="s">
        <v>93</v>
      </c>
      <c r="E102" s="150"/>
      <c r="F102" s="150"/>
      <c r="G102" s="150"/>
      <c r="H102" s="150"/>
      <c r="I102" s="150"/>
      <c r="J102" s="151">
        <f>J206</f>
        <v>0</v>
      </c>
      <c r="K102" s="148"/>
      <c r="L102" s="152"/>
    </row>
    <row r="103" spans="2:12" s="9" customFormat="1" ht="24.95" customHeight="1">
      <c r="B103" s="141"/>
      <c r="C103" s="142"/>
      <c r="D103" s="143" t="s">
        <v>94</v>
      </c>
      <c r="E103" s="144"/>
      <c r="F103" s="144"/>
      <c r="G103" s="144"/>
      <c r="H103" s="144"/>
      <c r="I103" s="144"/>
      <c r="J103" s="145">
        <f>J218</f>
        <v>0</v>
      </c>
      <c r="K103" s="142"/>
      <c r="L103" s="146"/>
    </row>
    <row r="104" spans="2:12" s="10" customFormat="1" ht="19.899999999999999" customHeight="1">
      <c r="B104" s="147"/>
      <c r="C104" s="148"/>
      <c r="D104" s="149" t="s">
        <v>95</v>
      </c>
      <c r="E104" s="150"/>
      <c r="F104" s="150"/>
      <c r="G104" s="150"/>
      <c r="H104" s="150"/>
      <c r="I104" s="150"/>
      <c r="J104" s="151">
        <f>J219</f>
        <v>0</v>
      </c>
      <c r="K104" s="148"/>
      <c r="L104" s="152"/>
    </row>
    <row r="105" spans="2:12" s="10" customFormat="1" ht="19.899999999999999" customHeight="1">
      <c r="B105" s="147"/>
      <c r="C105" s="148"/>
      <c r="D105" s="149" t="s">
        <v>96</v>
      </c>
      <c r="E105" s="150"/>
      <c r="F105" s="150"/>
      <c r="G105" s="150"/>
      <c r="H105" s="150"/>
      <c r="I105" s="150"/>
      <c r="J105" s="151">
        <f>J223</f>
        <v>0</v>
      </c>
      <c r="K105" s="148"/>
      <c r="L105" s="152"/>
    </row>
    <row r="106" spans="2:12" s="10" customFormat="1" ht="19.899999999999999" customHeight="1">
      <c r="B106" s="147"/>
      <c r="C106" s="148"/>
      <c r="D106" s="149" t="s">
        <v>97</v>
      </c>
      <c r="E106" s="150"/>
      <c r="F106" s="150"/>
      <c r="G106" s="150"/>
      <c r="H106" s="150"/>
      <c r="I106" s="150"/>
      <c r="J106" s="151">
        <f>J239</f>
        <v>0</v>
      </c>
      <c r="K106" s="148"/>
      <c r="L106" s="152"/>
    </row>
    <row r="107" spans="2:12" s="10" customFormat="1" ht="19.899999999999999" customHeight="1">
      <c r="B107" s="147"/>
      <c r="C107" s="148"/>
      <c r="D107" s="149" t="s">
        <v>98</v>
      </c>
      <c r="E107" s="150"/>
      <c r="F107" s="150"/>
      <c r="G107" s="150"/>
      <c r="H107" s="150"/>
      <c r="I107" s="150"/>
      <c r="J107" s="151">
        <f>J241</f>
        <v>0</v>
      </c>
      <c r="K107" s="148"/>
      <c r="L107" s="152"/>
    </row>
    <row r="108" spans="2:12" s="10" customFormat="1" ht="19.899999999999999" customHeight="1">
      <c r="B108" s="147"/>
      <c r="C108" s="148"/>
      <c r="D108" s="149" t="s">
        <v>99</v>
      </c>
      <c r="E108" s="150"/>
      <c r="F108" s="150"/>
      <c r="G108" s="150"/>
      <c r="H108" s="150"/>
      <c r="I108" s="150"/>
      <c r="J108" s="151">
        <f>J252</f>
        <v>0</v>
      </c>
      <c r="K108" s="148"/>
      <c r="L108" s="152"/>
    </row>
    <row r="109" spans="2:12" s="10" customFormat="1" ht="19.899999999999999" customHeight="1">
      <c r="B109" s="147"/>
      <c r="C109" s="148"/>
      <c r="D109" s="149" t="s">
        <v>100</v>
      </c>
      <c r="E109" s="150"/>
      <c r="F109" s="150"/>
      <c r="G109" s="150"/>
      <c r="H109" s="150"/>
      <c r="I109" s="150"/>
      <c r="J109" s="151">
        <f>J255</f>
        <v>0</v>
      </c>
      <c r="K109" s="148"/>
      <c r="L109" s="152"/>
    </row>
    <row r="110" spans="2:12" s="10" customFormat="1" ht="19.899999999999999" customHeight="1">
      <c r="B110" s="147"/>
      <c r="C110" s="148"/>
      <c r="D110" s="149" t="s">
        <v>101</v>
      </c>
      <c r="E110" s="150"/>
      <c r="F110" s="150"/>
      <c r="G110" s="150"/>
      <c r="H110" s="150"/>
      <c r="I110" s="150"/>
      <c r="J110" s="151">
        <f>J284</f>
        <v>0</v>
      </c>
      <c r="K110" s="148"/>
      <c r="L110" s="152"/>
    </row>
    <row r="111" spans="2:12" s="10" customFormat="1" ht="19.899999999999999" customHeight="1">
      <c r="B111" s="147"/>
      <c r="C111" s="148"/>
      <c r="D111" s="149" t="s">
        <v>102</v>
      </c>
      <c r="E111" s="150"/>
      <c r="F111" s="150"/>
      <c r="G111" s="150"/>
      <c r="H111" s="150"/>
      <c r="I111" s="150"/>
      <c r="J111" s="151">
        <f>J290</f>
        <v>0</v>
      </c>
      <c r="K111" s="148"/>
      <c r="L111" s="152"/>
    </row>
    <row r="112" spans="2:12" s="10" customFormat="1" ht="19.899999999999999" customHeight="1">
      <c r="B112" s="147"/>
      <c r="C112" s="148"/>
      <c r="D112" s="149" t="s">
        <v>103</v>
      </c>
      <c r="E112" s="150"/>
      <c r="F112" s="150"/>
      <c r="G112" s="150"/>
      <c r="H112" s="150"/>
      <c r="I112" s="150"/>
      <c r="J112" s="151">
        <f>J297</f>
        <v>0</v>
      </c>
      <c r="K112" s="148"/>
      <c r="L112" s="152"/>
    </row>
    <row r="113" spans="1:31" s="10" customFormat="1" ht="19.899999999999999" customHeight="1">
      <c r="B113" s="147"/>
      <c r="C113" s="148"/>
      <c r="D113" s="149" t="s">
        <v>104</v>
      </c>
      <c r="E113" s="150"/>
      <c r="F113" s="150"/>
      <c r="G113" s="150"/>
      <c r="H113" s="150"/>
      <c r="I113" s="150"/>
      <c r="J113" s="151">
        <f>J325</f>
        <v>0</v>
      </c>
      <c r="K113" s="148"/>
      <c r="L113" s="152"/>
    </row>
    <row r="114" spans="1:31" s="10" customFormat="1" ht="19.899999999999999" customHeight="1">
      <c r="B114" s="147"/>
      <c r="C114" s="148"/>
      <c r="D114" s="149" t="s">
        <v>105</v>
      </c>
      <c r="E114" s="150"/>
      <c r="F114" s="150"/>
      <c r="G114" s="150"/>
      <c r="H114" s="150"/>
      <c r="I114" s="150"/>
      <c r="J114" s="151">
        <f>J334</f>
        <v>0</v>
      </c>
      <c r="K114" s="148"/>
      <c r="L114" s="152"/>
    </row>
    <row r="115" spans="1:31" s="10" customFormat="1" ht="19.899999999999999" customHeight="1">
      <c r="B115" s="147"/>
      <c r="C115" s="148"/>
      <c r="D115" s="149" t="s">
        <v>106</v>
      </c>
      <c r="E115" s="150"/>
      <c r="F115" s="150"/>
      <c r="G115" s="150"/>
      <c r="H115" s="150"/>
      <c r="I115" s="150"/>
      <c r="J115" s="151">
        <f>J343</f>
        <v>0</v>
      </c>
      <c r="K115" s="148"/>
      <c r="L115" s="152"/>
    </row>
    <row r="116" spans="1:31" s="10" customFormat="1" ht="19.899999999999999" customHeight="1">
      <c r="B116" s="147"/>
      <c r="C116" s="148"/>
      <c r="D116" s="149" t="s">
        <v>107</v>
      </c>
      <c r="E116" s="150"/>
      <c r="F116" s="150"/>
      <c r="G116" s="150"/>
      <c r="H116" s="150"/>
      <c r="I116" s="150"/>
      <c r="J116" s="151">
        <f>J348</f>
        <v>0</v>
      </c>
      <c r="K116" s="148"/>
      <c r="L116" s="152"/>
    </row>
    <row r="117" spans="1:31" s="10" customFormat="1" ht="19.899999999999999" customHeight="1">
      <c r="B117" s="147"/>
      <c r="C117" s="148"/>
      <c r="D117" s="149" t="s">
        <v>108</v>
      </c>
      <c r="E117" s="150"/>
      <c r="F117" s="150"/>
      <c r="G117" s="150"/>
      <c r="H117" s="150"/>
      <c r="I117" s="150"/>
      <c r="J117" s="151">
        <f>J357</f>
        <v>0</v>
      </c>
      <c r="K117" s="148"/>
      <c r="L117" s="152"/>
    </row>
    <row r="118" spans="1:31" s="10" customFormat="1" ht="19.899999999999999" customHeight="1">
      <c r="B118" s="147"/>
      <c r="C118" s="148"/>
      <c r="D118" s="149" t="s">
        <v>109</v>
      </c>
      <c r="E118" s="150"/>
      <c r="F118" s="150"/>
      <c r="G118" s="150"/>
      <c r="H118" s="150"/>
      <c r="I118" s="150"/>
      <c r="J118" s="151">
        <f>J365</f>
        <v>0</v>
      </c>
      <c r="K118" s="148"/>
      <c r="L118" s="152"/>
    </row>
    <row r="119" spans="1:31" s="9" customFormat="1" ht="24.95" customHeight="1">
      <c r="B119" s="141"/>
      <c r="C119" s="142"/>
      <c r="D119" s="143" t="s">
        <v>110</v>
      </c>
      <c r="E119" s="144"/>
      <c r="F119" s="144"/>
      <c r="G119" s="144"/>
      <c r="H119" s="144"/>
      <c r="I119" s="144"/>
      <c r="J119" s="145">
        <f>J368</f>
        <v>0</v>
      </c>
      <c r="K119" s="142"/>
      <c r="L119" s="146"/>
    </row>
    <row r="120" spans="1:31" s="10" customFormat="1" ht="19.899999999999999" customHeight="1">
      <c r="B120" s="147"/>
      <c r="C120" s="148"/>
      <c r="D120" s="149" t="s">
        <v>111</v>
      </c>
      <c r="E120" s="150"/>
      <c r="F120" s="150"/>
      <c r="G120" s="150"/>
      <c r="H120" s="150"/>
      <c r="I120" s="150"/>
      <c r="J120" s="151">
        <f>J369</f>
        <v>0</v>
      </c>
      <c r="K120" s="148"/>
      <c r="L120" s="152"/>
    </row>
    <row r="121" spans="1:31" s="2" customFormat="1" ht="21.7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53"/>
      <c r="C122" s="54"/>
      <c r="D122" s="54"/>
      <c r="E122" s="54"/>
      <c r="F122" s="54"/>
      <c r="G122" s="54"/>
      <c r="H122" s="54"/>
      <c r="I122" s="54"/>
      <c r="J122" s="54"/>
      <c r="K122" s="54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6" spans="1:31" s="2" customFormat="1" ht="6.95" customHeight="1">
      <c r="A126" s="33"/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24.95" customHeight="1">
      <c r="A127" s="33"/>
      <c r="B127" s="34"/>
      <c r="C127" s="22" t="s">
        <v>112</v>
      </c>
      <c r="D127" s="35"/>
      <c r="E127" s="35"/>
      <c r="F127" s="35"/>
      <c r="G127" s="35"/>
      <c r="H127" s="35"/>
      <c r="I127" s="35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5" customHeight="1">
      <c r="A128" s="33"/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2" customHeight="1">
      <c r="A129" s="33"/>
      <c r="B129" s="34"/>
      <c r="C129" s="28" t="s">
        <v>15</v>
      </c>
      <c r="D129" s="35"/>
      <c r="E129" s="35"/>
      <c r="F129" s="35"/>
      <c r="G129" s="35"/>
      <c r="H129" s="35"/>
      <c r="I129" s="35"/>
      <c r="J129" s="35"/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6.5" customHeight="1">
      <c r="A130" s="33"/>
      <c r="B130" s="34"/>
      <c r="C130" s="35"/>
      <c r="D130" s="35"/>
      <c r="E130" s="245" t="str">
        <f>E7</f>
        <v>Apartmánový dom</v>
      </c>
      <c r="F130" s="280"/>
      <c r="G130" s="280"/>
      <c r="H130" s="280"/>
      <c r="I130" s="35"/>
      <c r="J130" s="35"/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6.95" customHeight="1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12" customHeight="1">
      <c r="A132" s="33"/>
      <c r="B132" s="34"/>
      <c r="C132" s="28" t="s">
        <v>19</v>
      </c>
      <c r="D132" s="35"/>
      <c r="E132" s="35"/>
      <c r="F132" s="26" t="str">
        <f>F10</f>
        <v xml:space="preserve"> </v>
      </c>
      <c r="G132" s="35"/>
      <c r="H132" s="35"/>
      <c r="I132" s="28" t="s">
        <v>21</v>
      </c>
      <c r="J132" s="65">
        <f>IF(J10="","",J10)</f>
        <v>0</v>
      </c>
      <c r="K132" s="35"/>
      <c r="L132" s="50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6.95" customHeight="1">
      <c r="A133" s="33"/>
      <c r="B133" s="34"/>
      <c r="C133" s="35"/>
      <c r="D133" s="35"/>
      <c r="E133" s="35"/>
      <c r="F133" s="35"/>
      <c r="G133" s="35"/>
      <c r="H133" s="35"/>
      <c r="I133" s="35"/>
      <c r="J133" s="35"/>
      <c r="K133" s="35"/>
      <c r="L133" s="50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5.2" customHeight="1">
      <c r="A134" s="33"/>
      <c r="B134" s="34"/>
      <c r="C134" s="28" t="s">
        <v>22</v>
      </c>
      <c r="D134" s="35"/>
      <c r="E134" s="35"/>
      <c r="F134" s="26" t="str">
        <f>E13</f>
        <v>PROAPARTMENT s.r.o.</v>
      </c>
      <c r="G134" s="35"/>
      <c r="H134" s="35"/>
      <c r="I134" s="28" t="s">
        <v>28</v>
      </c>
      <c r="J134" s="31" t="str">
        <f>E19</f>
        <v xml:space="preserve"> </v>
      </c>
      <c r="K134" s="35"/>
      <c r="L134" s="50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2" customFormat="1" ht="25.7" customHeight="1">
      <c r="A135" s="33"/>
      <c r="B135" s="34"/>
      <c r="C135" s="28" t="s">
        <v>26</v>
      </c>
      <c r="D135" s="35"/>
      <c r="E135" s="35"/>
      <c r="F135" s="26" t="str">
        <f>IF(E16="","",E16)</f>
        <v>Vyplň údaj</v>
      </c>
      <c r="G135" s="35"/>
      <c r="H135" s="35"/>
      <c r="I135" s="28" t="s">
        <v>30</v>
      </c>
      <c r="J135" s="31" t="str">
        <f>E22</f>
        <v>Ing.arch. Lukáš Mihallko</v>
      </c>
      <c r="K135" s="35"/>
      <c r="L135" s="50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65" s="2" customFormat="1" ht="10.35" customHeight="1">
      <c r="A136" s="33"/>
      <c r="B136" s="34"/>
      <c r="C136" s="35"/>
      <c r="D136" s="35"/>
      <c r="E136" s="35"/>
      <c r="F136" s="35"/>
      <c r="G136" s="35"/>
      <c r="H136" s="35"/>
      <c r="I136" s="35"/>
      <c r="J136" s="35"/>
      <c r="K136" s="35"/>
      <c r="L136" s="50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65" s="11" customFormat="1" ht="29.25" customHeight="1">
      <c r="A137" s="153"/>
      <c r="B137" s="154"/>
      <c r="C137" s="155" t="s">
        <v>113</v>
      </c>
      <c r="D137" s="156" t="s">
        <v>58</v>
      </c>
      <c r="E137" s="156" t="s">
        <v>54</v>
      </c>
      <c r="F137" s="156" t="s">
        <v>55</v>
      </c>
      <c r="G137" s="156" t="s">
        <v>114</v>
      </c>
      <c r="H137" s="156" t="s">
        <v>115</v>
      </c>
      <c r="I137" s="156" t="s">
        <v>116</v>
      </c>
      <c r="J137" s="157" t="s">
        <v>83</v>
      </c>
      <c r="K137" s="158" t="s">
        <v>117</v>
      </c>
      <c r="L137" s="159"/>
      <c r="M137" s="74" t="s">
        <v>1</v>
      </c>
      <c r="N137" s="75" t="s">
        <v>37</v>
      </c>
      <c r="O137" s="75" t="s">
        <v>118</v>
      </c>
      <c r="P137" s="75" t="s">
        <v>119</v>
      </c>
      <c r="Q137" s="75" t="s">
        <v>120</v>
      </c>
      <c r="R137" s="75" t="s">
        <v>121</v>
      </c>
      <c r="S137" s="75" t="s">
        <v>122</v>
      </c>
      <c r="T137" s="76" t="s">
        <v>123</v>
      </c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</row>
    <row r="138" spans="1:65" s="2" customFormat="1" ht="22.7" customHeight="1">
      <c r="A138" s="33"/>
      <c r="B138" s="34"/>
      <c r="C138" s="81" t="s">
        <v>84</v>
      </c>
      <c r="D138" s="35"/>
      <c r="E138" s="35"/>
      <c r="F138" s="35"/>
      <c r="G138" s="35"/>
      <c r="H138" s="35"/>
      <c r="I138" s="35"/>
      <c r="J138" s="160">
        <f>BK138</f>
        <v>0</v>
      </c>
      <c r="K138" s="35"/>
      <c r="L138" s="38"/>
      <c r="M138" s="77"/>
      <c r="N138" s="161"/>
      <c r="O138" s="78"/>
      <c r="P138" s="162">
        <f>P139+P218+P368</f>
        <v>0</v>
      </c>
      <c r="Q138" s="78"/>
      <c r="R138" s="162">
        <f>R139+R218+R368</f>
        <v>318.59355374</v>
      </c>
      <c r="S138" s="78"/>
      <c r="T138" s="163">
        <f>T139+T218+T368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6" t="s">
        <v>72</v>
      </c>
      <c r="AU138" s="16" t="s">
        <v>85</v>
      </c>
      <c r="BK138" s="164">
        <f>BK139+BK218+BK368</f>
        <v>0</v>
      </c>
    </row>
    <row r="139" spans="1:65" s="12" customFormat="1" ht="25.9" customHeight="1">
      <c r="B139" s="165"/>
      <c r="C139" s="166"/>
      <c r="D139" s="167" t="s">
        <v>72</v>
      </c>
      <c r="E139" s="168" t="s">
        <v>124</v>
      </c>
      <c r="F139" s="168" t="s">
        <v>125</v>
      </c>
      <c r="G139" s="166"/>
      <c r="H139" s="166"/>
      <c r="I139" s="169"/>
      <c r="J139" s="170">
        <f>BK139</f>
        <v>0</v>
      </c>
      <c r="K139" s="166"/>
      <c r="L139" s="171"/>
      <c r="M139" s="172"/>
      <c r="N139" s="173"/>
      <c r="O139" s="173"/>
      <c r="P139" s="174">
        <f>P140+P145+P155+P168+P179+P187+P206</f>
        <v>0</v>
      </c>
      <c r="Q139" s="173"/>
      <c r="R139" s="174">
        <f>R140+R145+R155+R168+R179+R187+R206</f>
        <v>280.81176604000001</v>
      </c>
      <c r="S139" s="173"/>
      <c r="T139" s="175">
        <f>T140+T145+T155+T168+T179+T187+T206</f>
        <v>0</v>
      </c>
      <c r="AR139" s="176" t="s">
        <v>78</v>
      </c>
      <c r="AT139" s="177" t="s">
        <v>72</v>
      </c>
      <c r="AU139" s="177" t="s">
        <v>73</v>
      </c>
      <c r="AY139" s="176" t="s">
        <v>126</v>
      </c>
      <c r="BK139" s="178">
        <f>BK140+BK145+BK155+BK168+BK179+BK187+BK206</f>
        <v>0</v>
      </c>
    </row>
    <row r="140" spans="1:65" s="12" customFormat="1" ht="22.7" customHeight="1">
      <c r="B140" s="165"/>
      <c r="C140" s="166"/>
      <c r="D140" s="167" t="s">
        <v>72</v>
      </c>
      <c r="E140" s="179" t="s">
        <v>78</v>
      </c>
      <c r="F140" s="179" t="s">
        <v>127</v>
      </c>
      <c r="G140" s="166"/>
      <c r="H140" s="166"/>
      <c r="I140" s="169"/>
      <c r="J140" s="180">
        <f>BK140</f>
        <v>0</v>
      </c>
      <c r="K140" s="166"/>
      <c r="L140" s="171"/>
      <c r="M140" s="172"/>
      <c r="N140" s="173"/>
      <c r="O140" s="173"/>
      <c r="P140" s="174">
        <f>SUM(P141:P144)</f>
        <v>0</v>
      </c>
      <c r="Q140" s="173"/>
      <c r="R140" s="174">
        <f>SUM(R141:R144)</f>
        <v>0</v>
      </c>
      <c r="S140" s="173"/>
      <c r="T140" s="175">
        <f>SUM(T141:T144)</f>
        <v>0</v>
      </c>
      <c r="AR140" s="176" t="s">
        <v>78</v>
      </c>
      <c r="AT140" s="177" t="s">
        <v>72</v>
      </c>
      <c r="AU140" s="177" t="s">
        <v>78</v>
      </c>
      <c r="AY140" s="176" t="s">
        <v>126</v>
      </c>
      <c r="BK140" s="178">
        <f>SUM(BK141:BK144)</f>
        <v>0</v>
      </c>
    </row>
    <row r="141" spans="1:65" s="2" customFormat="1" ht="37.700000000000003" customHeight="1">
      <c r="A141" s="33"/>
      <c r="B141" s="34"/>
      <c r="C141" s="181" t="s">
        <v>78</v>
      </c>
      <c r="D141" s="181" t="s">
        <v>128</v>
      </c>
      <c r="E141" s="182" t="s">
        <v>129</v>
      </c>
      <c r="F141" s="183" t="s">
        <v>130</v>
      </c>
      <c r="G141" s="184" t="s">
        <v>131</v>
      </c>
      <c r="H141" s="185">
        <v>40.762999999999998</v>
      </c>
      <c r="I141" s="186"/>
      <c r="J141" s="187">
        <f>ROUND(I141*H141,2)</f>
        <v>0</v>
      </c>
      <c r="K141" s="188"/>
      <c r="L141" s="38"/>
      <c r="M141" s="189" t="s">
        <v>1</v>
      </c>
      <c r="N141" s="190" t="s">
        <v>39</v>
      </c>
      <c r="O141" s="70"/>
      <c r="P141" s="191">
        <f>O141*H141</f>
        <v>0</v>
      </c>
      <c r="Q141" s="191">
        <v>0</v>
      </c>
      <c r="R141" s="191">
        <f>Q141*H141</f>
        <v>0</v>
      </c>
      <c r="S141" s="191">
        <v>0</v>
      </c>
      <c r="T141" s="19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3" t="s">
        <v>132</v>
      </c>
      <c r="AT141" s="193" t="s">
        <v>128</v>
      </c>
      <c r="AU141" s="193" t="s">
        <v>133</v>
      </c>
      <c r="AY141" s="16" t="s">
        <v>126</v>
      </c>
      <c r="BE141" s="194">
        <f>IF(N141="základná",J141,0)</f>
        <v>0</v>
      </c>
      <c r="BF141" s="194">
        <f>IF(N141="znížená",J141,0)</f>
        <v>0</v>
      </c>
      <c r="BG141" s="194">
        <f>IF(N141="zákl. prenesená",J141,0)</f>
        <v>0</v>
      </c>
      <c r="BH141" s="194">
        <f>IF(N141="zníž. prenesená",J141,0)</f>
        <v>0</v>
      </c>
      <c r="BI141" s="194">
        <f>IF(N141="nulová",J141,0)</f>
        <v>0</v>
      </c>
      <c r="BJ141" s="16" t="s">
        <v>133</v>
      </c>
      <c r="BK141" s="194">
        <f>ROUND(I141*H141,2)</f>
        <v>0</v>
      </c>
      <c r="BL141" s="16" t="s">
        <v>132</v>
      </c>
      <c r="BM141" s="193" t="s">
        <v>134</v>
      </c>
    </row>
    <row r="142" spans="1:65" s="13" customFormat="1">
      <c r="B142" s="195"/>
      <c r="C142" s="196"/>
      <c r="D142" s="197" t="s">
        <v>135</v>
      </c>
      <c r="E142" s="198" t="s">
        <v>1</v>
      </c>
      <c r="F142" s="199" t="s">
        <v>136</v>
      </c>
      <c r="G142" s="196"/>
      <c r="H142" s="200">
        <v>37.762999999999998</v>
      </c>
      <c r="I142" s="201"/>
      <c r="J142" s="196"/>
      <c r="K142" s="196"/>
      <c r="L142" s="202"/>
      <c r="M142" s="203"/>
      <c r="N142" s="204"/>
      <c r="O142" s="204"/>
      <c r="P142" s="204"/>
      <c r="Q142" s="204"/>
      <c r="R142" s="204"/>
      <c r="S142" s="204"/>
      <c r="T142" s="205"/>
      <c r="AT142" s="206" t="s">
        <v>135</v>
      </c>
      <c r="AU142" s="206" t="s">
        <v>133</v>
      </c>
      <c r="AV142" s="13" t="s">
        <v>133</v>
      </c>
      <c r="AW142" s="13" t="s">
        <v>29</v>
      </c>
      <c r="AX142" s="13" t="s">
        <v>73</v>
      </c>
      <c r="AY142" s="206" t="s">
        <v>126</v>
      </c>
    </row>
    <row r="143" spans="1:65" s="13" customFormat="1">
      <c r="B143" s="195"/>
      <c r="C143" s="196"/>
      <c r="D143" s="197" t="s">
        <v>135</v>
      </c>
      <c r="E143" s="198" t="s">
        <v>1</v>
      </c>
      <c r="F143" s="199" t="s">
        <v>137</v>
      </c>
      <c r="G143" s="196"/>
      <c r="H143" s="200">
        <v>3</v>
      </c>
      <c r="I143" s="201"/>
      <c r="J143" s="196"/>
      <c r="K143" s="196"/>
      <c r="L143" s="202"/>
      <c r="M143" s="203"/>
      <c r="N143" s="204"/>
      <c r="O143" s="204"/>
      <c r="P143" s="204"/>
      <c r="Q143" s="204"/>
      <c r="R143" s="204"/>
      <c r="S143" s="204"/>
      <c r="T143" s="205"/>
      <c r="AT143" s="206" t="s">
        <v>135</v>
      </c>
      <c r="AU143" s="206" t="s">
        <v>133</v>
      </c>
      <c r="AV143" s="13" t="s">
        <v>133</v>
      </c>
      <c r="AW143" s="13" t="s">
        <v>29</v>
      </c>
      <c r="AX143" s="13" t="s">
        <v>73</v>
      </c>
      <c r="AY143" s="206" t="s">
        <v>126</v>
      </c>
    </row>
    <row r="144" spans="1:65" s="14" customFormat="1">
      <c r="B144" s="207"/>
      <c r="C144" s="208"/>
      <c r="D144" s="197" t="s">
        <v>135</v>
      </c>
      <c r="E144" s="209" t="s">
        <v>1</v>
      </c>
      <c r="F144" s="210" t="s">
        <v>138</v>
      </c>
      <c r="G144" s="208"/>
      <c r="H144" s="211">
        <v>40.762999999999998</v>
      </c>
      <c r="I144" s="212"/>
      <c r="J144" s="208"/>
      <c r="K144" s="208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135</v>
      </c>
      <c r="AU144" s="217" t="s">
        <v>133</v>
      </c>
      <c r="AV144" s="14" t="s">
        <v>132</v>
      </c>
      <c r="AW144" s="14" t="s">
        <v>29</v>
      </c>
      <c r="AX144" s="14" t="s">
        <v>78</v>
      </c>
      <c r="AY144" s="217" t="s">
        <v>126</v>
      </c>
    </row>
    <row r="145" spans="1:65" s="12" customFormat="1" ht="22.7" customHeight="1">
      <c r="B145" s="165"/>
      <c r="C145" s="166"/>
      <c r="D145" s="167" t="s">
        <v>72</v>
      </c>
      <c r="E145" s="179" t="s">
        <v>133</v>
      </c>
      <c r="F145" s="179" t="s">
        <v>139</v>
      </c>
      <c r="G145" s="166"/>
      <c r="H145" s="166"/>
      <c r="I145" s="169"/>
      <c r="J145" s="180">
        <f>BK145</f>
        <v>0</v>
      </c>
      <c r="K145" s="166"/>
      <c r="L145" s="171"/>
      <c r="M145" s="172"/>
      <c r="N145" s="173"/>
      <c r="O145" s="173"/>
      <c r="P145" s="174">
        <f>SUM(P146:P154)</f>
        <v>0</v>
      </c>
      <c r="Q145" s="173"/>
      <c r="R145" s="174">
        <f>SUM(R146:R154)</f>
        <v>115.1643617</v>
      </c>
      <c r="S145" s="173"/>
      <c r="T145" s="175">
        <f>SUM(T146:T154)</f>
        <v>0</v>
      </c>
      <c r="AR145" s="176" t="s">
        <v>78</v>
      </c>
      <c r="AT145" s="177" t="s">
        <v>72</v>
      </c>
      <c r="AU145" s="177" t="s">
        <v>78</v>
      </c>
      <c r="AY145" s="176" t="s">
        <v>126</v>
      </c>
      <c r="BK145" s="178">
        <f>SUM(BK146:BK154)</f>
        <v>0</v>
      </c>
    </row>
    <row r="146" spans="1:65" s="2" customFormat="1" ht="24.2" customHeight="1">
      <c r="A146" s="33"/>
      <c r="B146" s="34"/>
      <c r="C146" s="181" t="s">
        <v>133</v>
      </c>
      <c r="D146" s="181" t="s">
        <v>128</v>
      </c>
      <c r="E146" s="182" t="s">
        <v>140</v>
      </c>
      <c r="F146" s="183" t="s">
        <v>141</v>
      </c>
      <c r="G146" s="184" t="s">
        <v>131</v>
      </c>
      <c r="H146" s="185">
        <v>11.116</v>
      </c>
      <c r="I146" s="186"/>
      <c r="J146" s="187">
        <f>ROUND(I146*H146,2)</f>
        <v>0</v>
      </c>
      <c r="K146" s="188"/>
      <c r="L146" s="38"/>
      <c r="M146" s="189" t="s">
        <v>1</v>
      </c>
      <c r="N146" s="190" t="s">
        <v>39</v>
      </c>
      <c r="O146" s="70"/>
      <c r="P146" s="191">
        <f>O146*H146</f>
        <v>0</v>
      </c>
      <c r="Q146" s="191">
        <v>2.2151299999999998</v>
      </c>
      <c r="R146" s="191">
        <f>Q146*H146</f>
        <v>24.623385079999998</v>
      </c>
      <c r="S146" s="191">
        <v>0</v>
      </c>
      <c r="T146" s="19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3" t="s">
        <v>132</v>
      </c>
      <c r="AT146" s="193" t="s">
        <v>128</v>
      </c>
      <c r="AU146" s="193" t="s">
        <v>133</v>
      </c>
      <c r="AY146" s="16" t="s">
        <v>126</v>
      </c>
      <c r="BE146" s="194">
        <f>IF(N146="základná",J146,0)</f>
        <v>0</v>
      </c>
      <c r="BF146" s="194">
        <f>IF(N146="znížená",J146,0)</f>
        <v>0</v>
      </c>
      <c r="BG146" s="194">
        <f>IF(N146="zákl. prenesená",J146,0)</f>
        <v>0</v>
      </c>
      <c r="BH146" s="194">
        <f>IF(N146="zníž. prenesená",J146,0)</f>
        <v>0</v>
      </c>
      <c r="BI146" s="194">
        <f>IF(N146="nulová",J146,0)</f>
        <v>0</v>
      </c>
      <c r="BJ146" s="16" t="s">
        <v>133</v>
      </c>
      <c r="BK146" s="194">
        <f>ROUND(I146*H146,2)</f>
        <v>0</v>
      </c>
      <c r="BL146" s="16" t="s">
        <v>132</v>
      </c>
      <c r="BM146" s="193" t="s">
        <v>142</v>
      </c>
    </row>
    <row r="147" spans="1:65" s="13" customFormat="1">
      <c r="B147" s="195"/>
      <c r="C147" s="196"/>
      <c r="D147" s="197" t="s">
        <v>135</v>
      </c>
      <c r="E147" s="198" t="s">
        <v>1</v>
      </c>
      <c r="F147" s="199" t="s">
        <v>143</v>
      </c>
      <c r="G147" s="196"/>
      <c r="H147" s="200">
        <v>11.116</v>
      </c>
      <c r="I147" s="201"/>
      <c r="J147" s="196"/>
      <c r="K147" s="196"/>
      <c r="L147" s="202"/>
      <c r="M147" s="203"/>
      <c r="N147" s="204"/>
      <c r="O147" s="204"/>
      <c r="P147" s="204"/>
      <c r="Q147" s="204"/>
      <c r="R147" s="204"/>
      <c r="S147" s="204"/>
      <c r="T147" s="205"/>
      <c r="AT147" s="206" t="s">
        <v>135</v>
      </c>
      <c r="AU147" s="206" t="s">
        <v>133</v>
      </c>
      <c r="AV147" s="13" t="s">
        <v>133</v>
      </c>
      <c r="AW147" s="13" t="s">
        <v>29</v>
      </c>
      <c r="AX147" s="13" t="s">
        <v>78</v>
      </c>
      <c r="AY147" s="206" t="s">
        <v>126</v>
      </c>
    </row>
    <row r="148" spans="1:65" s="2" customFormat="1" ht="24.2" customHeight="1">
      <c r="A148" s="33"/>
      <c r="B148" s="34"/>
      <c r="C148" s="181" t="s">
        <v>144</v>
      </c>
      <c r="D148" s="181" t="s">
        <v>128</v>
      </c>
      <c r="E148" s="182" t="s">
        <v>145</v>
      </c>
      <c r="F148" s="183" t="s">
        <v>146</v>
      </c>
      <c r="G148" s="184" t="s">
        <v>147</v>
      </c>
      <c r="H148" s="185">
        <v>1.1120000000000001</v>
      </c>
      <c r="I148" s="186"/>
      <c r="J148" s="187">
        <f>ROUND(I148*H148,2)</f>
        <v>0</v>
      </c>
      <c r="K148" s="188"/>
      <c r="L148" s="38"/>
      <c r="M148" s="189" t="s">
        <v>1</v>
      </c>
      <c r="N148" s="190" t="s">
        <v>39</v>
      </c>
      <c r="O148" s="70"/>
      <c r="P148" s="191">
        <f>O148*H148</f>
        <v>0</v>
      </c>
      <c r="Q148" s="191">
        <v>1.20296</v>
      </c>
      <c r="R148" s="191">
        <f>Q148*H148</f>
        <v>1.3376915200000001</v>
      </c>
      <c r="S148" s="191">
        <v>0</v>
      </c>
      <c r="T148" s="19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3" t="s">
        <v>132</v>
      </c>
      <c r="AT148" s="193" t="s">
        <v>128</v>
      </c>
      <c r="AU148" s="193" t="s">
        <v>133</v>
      </c>
      <c r="AY148" s="16" t="s">
        <v>126</v>
      </c>
      <c r="BE148" s="194">
        <f>IF(N148="základná",J148,0)</f>
        <v>0</v>
      </c>
      <c r="BF148" s="194">
        <f>IF(N148="znížená",J148,0)</f>
        <v>0</v>
      </c>
      <c r="BG148" s="194">
        <f>IF(N148="zákl. prenesená",J148,0)</f>
        <v>0</v>
      </c>
      <c r="BH148" s="194">
        <f>IF(N148="zníž. prenesená",J148,0)</f>
        <v>0</v>
      </c>
      <c r="BI148" s="194">
        <f>IF(N148="nulová",J148,0)</f>
        <v>0</v>
      </c>
      <c r="BJ148" s="16" t="s">
        <v>133</v>
      </c>
      <c r="BK148" s="194">
        <f>ROUND(I148*H148,2)</f>
        <v>0</v>
      </c>
      <c r="BL148" s="16" t="s">
        <v>132</v>
      </c>
      <c r="BM148" s="193" t="s">
        <v>148</v>
      </c>
    </row>
    <row r="149" spans="1:65" s="13" customFormat="1">
      <c r="B149" s="195"/>
      <c r="C149" s="196"/>
      <c r="D149" s="197" t="s">
        <v>135</v>
      </c>
      <c r="E149" s="198" t="s">
        <v>1</v>
      </c>
      <c r="F149" s="199" t="s">
        <v>149</v>
      </c>
      <c r="G149" s="196"/>
      <c r="H149" s="200">
        <v>1.1120000000000001</v>
      </c>
      <c r="I149" s="201"/>
      <c r="J149" s="196"/>
      <c r="K149" s="196"/>
      <c r="L149" s="202"/>
      <c r="M149" s="203"/>
      <c r="N149" s="204"/>
      <c r="O149" s="204"/>
      <c r="P149" s="204"/>
      <c r="Q149" s="204"/>
      <c r="R149" s="204"/>
      <c r="S149" s="204"/>
      <c r="T149" s="205"/>
      <c r="AT149" s="206" t="s">
        <v>135</v>
      </c>
      <c r="AU149" s="206" t="s">
        <v>133</v>
      </c>
      <c r="AV149" s="13" t="s">
        <v>133</v>
      </c>
      <c r="AW149" s="13" t="s">
        <v>29</v>
      </c>
      <c r="AX149" s="13" t="s">
        <v>78</v>
      </c>
      <c r="AY149" s="206" t="s">
        <v>126</v>
      </c>
    </row>
    <row r="150" spans="1:65" s="2" customFormat="1" ht="14.45" customHeight="1">
      <c r="A150" s="33"/>
      <c r="B150" s="34"/>
      <c r="C150" s="181" t="s">
        <v>132</v>
      </c>
      <c r="D150" s="181" t="s">
        <v>128</v>
      </c>
      <c r="E150" s="182" t="s">
        <v>150</v>
      </c>
      <c r="F150" s="183" t="s">
        <v>151</v>
      </c>
      <c r="G150" s="184" t="s">
        <v>131</v>
      </c>
      <c r="H150" s="185">
        <v>37.270000000000003</v>
      </c>
      <c r="I150" s="186"/>
      <c r="J150" s="187">
        <f>ROUND(I150*H150,2)</f>
        <v>0</v>
      </c>
      <c r="K150" s="188"/>
      <c r="L150" s="38"/>
      <c r="M150" s="189" t="s">
        <v>1</v>
      </c>
      <c r="N150" s="190" t="s">
        <v>39</v>
      </c>
      <c r="O150" s="70"/>
      <c r="P150" s="191">
        <f>O150*H150</f>
        <v>0</v>
      </c>
      <c r="Q150" s="191">
        <v>2.2151299999999998</v>
      </c>
      <c r="R150" s="191">
        <f>Q150*H150</f>
        <v>82.557895099999996</v>
      </c>
      <c r="S150" s="191">
        <v>0</v>
      </c>
      <c r="T150" s="19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3" t="s">
        <v>132</v>
      </c>
      <c r="AT150" s="193" t="s">
        <v>128</v>
      </c>
      <c r="AU150" s="193" t="s">
        <v>133</v>
      </c>
      <c r="AY150" s="16" t="s">
        <v>126</v>
      </c>
      <c r="BE150" s="194">
        <f>IF(N150="základná",J150,0)</f>
        <v>0</v>
      </c>
      <c r="BF150" s="194">
        <f>IF(N150="znížená",J150,0)</f>
        <v>0</v>
      </c>
      <c r="BG150" s="194">
        <f>IF(N150="zákl. prenesená",J150,0)</f>
        <v>0</v>
      </c>
      <c r="BH150" s="194">
        <f>IF(N150="zníž. prenesená",J150,0)</f>
        <v>0</v>
      </c>
      <c r="BI150" s="194">
        <f>IF(N150="nulová",J150,0)</f>
        <v>0</v>
      </c>
      <c r="BJ150" s="16" t="s">
        <v>133</v>
      </c>
      <c r="BK150" s="194">
        <f>ROUND(I150*H150,2)</f>
        <v>0</v>
      </c>
      <c r="BL150" s="16" t="s">
        <v>132</v>
      </c>
      <c r="BM150" s="193" t="s">
        <v>152</v>
      </c>
    </row>
    <row r="151" spans="1:65" s="13" customFormat="1">
      <c r="B151" s="195"/>
      <c r="C151" s="196"/>
      <c r="D151" s="197" t="s">
        <v>135</v>
      </c>
      <c r="E151" s="198" t="s">
        <v>1</v>
      </c>
      <c r="F151" s="199" t="s">
        <v>153</v>
      </c>
      <c r="G151" s="196"/>
      <c r="H151" s="200">
        <v>34.33</v>
      </c>
      <c r="I151" s="201"/>
      <c r="J151" s="196"/>
      <c r="K151" s="196"/>
      <c r="L151" s="202"/>
      <c r="M151" s="203"/>
      <c r="N151" s="204"/>
      <c r="O151" s="204"/>
      <c r="P151" s="204"/>
      <c r="Q151" s="204"/>
      <c r="R151" s="204"/>
      <c r="S151" s="204"/>
      <c r="T151" s="205"/>
      <c r="AT151" s="206" t="s">
        <v>135</v>
      </c>
      <c r="AU151" s="206" t="s">
        <v>133</v>
      </c>
      <c r="AV151" s="13" t="s">
        <v>133</v>
      </c>
      <c r="AW151" s="13" t="s">
        <v>29</v>
      </c>
      <c r="AX151" s="13" t="s">
        <v>73</v>
      </c>
      <c r="AY151" s="206" t="s">
        <v>126</v>
      </c>
    </row>
    <row r="152" spans="1:65" s="13" customFormat="1">
      <c r="B152" s="195"/>
      <c r="C152" s="196"/>
      <c r="D152" s="197" t="s">
        <v>135</v>
      </c>
      <c r="E152" s="198" t="s">
        <v>1</v>
      </c>
      <c r="F152" s="199" t="s">
        <v>154</v>
      </c>
      <c r="G152" s="196"/>
      <c r="H152" s="200">
        <v>2.94</v>
      </c>
      <c r="I152" s="201"/>
      <c r="J152" s="196"/>
      <c r="K152" s="196"/>
      <c r="L152" s="202"/>
      <c r="M152" s="203"/>
      <c r="N152" s="204"/>
      <c r="O152" s="204"/>
      <c r="P152" s="204"/>
      <c r="Q152" s="204"/>
      <c r="R152" s="204"/>
      <c r="S152" s="204"/>
      <c r="T152" s="205"/>
      <c r="AT152" s="206" t="s">
        <v>135</v>
      </c>
      <c r="AU152" s="206" t="s">
        <v>133</v>
      </c>
      <c r="AV152" s="13" t="s">
        <v>133</v>
      </c>
      <c r="AW152" s="13" t="s">
        <v>29</v>
      </c>
      <c r="AX152" s="13" t="s">
        <v>73</v>
      </c>
      <c r="AY152" s="206" t="s">
        <v>126</v>
      </c>
    </row>
    <row r="153" spans="1:65" s="14" customFormat="1">
      <c r="B153" s="207"/>
      <c r="C153" s="208"/>
      <c r="D153" s="197" t="s">
        <v>135</v>
      </c>
      <c r="E153" s="209" t="s">
        <v>1</v>
      </c>
      <c r="F153" s="210" t="s">
        <v>138</v>
      </c>
      <c r="G153" s="208"/>
      <c r="H153" s="211">
        <v>37.270000000000003</v>
      </c>
      <c r="I153" s="212"/>
      <c r="J153" s="208"/>
      <c r="K153" s="208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135</v>
      </c>
      <c r="AU153" s="217" t="s">
        <v>133</v>
      </c>
      <c r="AV153" s="14" t="s">
        <v>132</v>
      </c>
      <c r="AW153" s="14" t="s">
        <v>29</v>
      </c>
      <c r="AX153" s="14" t="s">
        <v>78</v>
      </c>
      <c r="AY153" s="217" t="s">
        <v>126</v>
      </c>
    </row>
    <row r="154" spans="1:65" s="2" customFormat="1" ht="14.45" customHeight="1">
      <c r="A154" s="33"/>
      <c r="B154" s="34"/>
      <c r="C154" s="181" t="s">
        <v>155</v>
      </c>
      <c r="D154" s="181" t="s">
        <v>128</v>
      </c>
      <c r="E154" s="182" t="s">
        <v>156</v>
      </c>
      <c r="F154" s="183" t="s">
        <v>157</v>
      </c>
      <c r="G154" s="184" t="s">
        <v>131</v>
      </c>
      <c r="H154" s="185">
        <v>3</v>
      </c>
      <c r="I154" s="186"/>
      <c r="J154" s="187">
        <f>ROUND(I154*H154,2)</f>
        <v>0</v>
      </c>
      <c r="K154" s="188"/>
      <c r="L154" s="38"/>
      <c r="M154" s="189" t="s">
        <v>1</v>
      </c>
      <c r="N154" s="190" t="s">
        <v>39</v>
      </c>
      <c r="O154" s="70"/>
      <c r="P154" s="191">
        <f>O154*H154</f>
        <v>0</v>
      </c>
      <c r="Q154" s="191">
        <v>2.2151299999999998</v>
      </c>
      <c r="R154" s="191">
        <f>Q154*H154</f>
        <v>6.645389999999999</v>
      </c>
      <c r="S154" s="191">
        <v>0</v>
      </c>
      <c r="T154" s="19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3" t="s">
        <v>132</v>
      </c>
      <c r="AT154" s="193" t="s">
        <v>128</v>
      </c>
      <c r="AU154" s="193" t="s">
        <v>133</v>
      </c>
      <c r="AY154" s="16" t="s">
        <v>126</v>
      </c>
      <c r="BE154" s="194">
        <f>IF(N154="základná",J154,0)</f>
        <v>0</v>
      </c>
      <c r="BF154" s="194">
        <f>IF(N154="znížená",J154,0)</f>
        <v>0</v>
      </c>
      <c r="BG154" s="194">
        <f>IF(N154="zákl. prenesená",J154,0)</f>
        <v>0</v>
      </c>
      <c r="BH154" s="194">
        <f>IF(N154="zníž. prenesená",J154,0)</f>
        <v>0</v>
      </c>
      <c r="BI154" s="194">
        <f>IF(N154="nulová",J154,0)</f>
        <v>0</v>
      </c>
      <c r="BJ154" s="16" t="s">
        <v>133</v>
      </c>
      <c r="BK154" s="194">
        <f>ROUND(I154*H154,2)</f>
        <v>0</v>
      </c>
      <c r="BL154" s="16" t="s">
        <v>132</v>
      </c>
      <c r="BM154" s="193" t="s">
        <v>158</v>
      </c>
    </row>
    <row r="155" spans="1:65" s="12" customFormat="1" ht="22.7" customHeight="1">
      <c r="B155" s="165"/>
      <c r="C155" s="166"/>
      <c r="D155" s="167" t="s">
        <v>72</v>
      </c>
      <c r="E155" s="179" t="s">
        <v>144</v>
      </c>
      <c r="F155" s="179" t="s">
        <v>159</v>
      </c>
      <c r="G155" s="166"/>
      <c r="H155" s="166"/>
      <c r="I155" s="169"/>
      <c r="J155" s="180">
        <f>BK155</f>
        <v>0</v>
      </c>
      <c r="K155" s="166"/>
      <c r="L155" s="171"/>
      <c r="M155" s="172"/>
      <c r="N155" s="173"/>
      <c r="O155" s="173"/>
      <c r="P155" s="174">
        <f>SUM(P156:P167)</f>
        <v>0</v>
      </c>
      <c r="Q155" s="173"/>
      <c r="R155" s="174">
        <f>SUM(R156:R167)</f>
        <v>60.578929599999988</v>
      </c>
      <c r="S155" s="173"/>
      <c r="T155" s="175">
        <f>SUM(T156:T167)</f>
        <v>0</v>
      </c>
      <c r="AR155" s="176" t="s">
        <v>78</v>
      </c>
      <c r="AT155" s="177" t="s">
        <v>72</v>
      </c>
      <c r="AU155" s="177" t="s">
        <v>78</v>
      </c>
      <c r="AY155" s="176" t="s">
        <v>126</v>
      </c>
      <c r="BK155" s="178">
        <f>SUM(BK156:BK167)</f>
        <v>0</v>
      </c>
    </row>
    <row r="156" spans="1:65" s="2" customFormat="1" ht="48.95" customHeight="1">
      <c r="A156" s="33"/>
      <c r="B156" s="34"/>
      <c r="C156" s="181" t="s">
        <v>160</v>
      </c>
      <c r="D156" s="181" t="s">
        <v>128</v>
      </c>
      <c r="E156" s="182" t="s">
        <v>161</v>
      </c>
      <c r="F156" s="183" t="s">
        <v>162</v>
      </c>
      <c r="G156" s="184" t="s">
        <v>131</v>
      </c>
      <c r="H156" s="185">
        <v>51.03</v>
      </c>
      <c r="I156" s="186"/>
      <c r="J156" s="187">
        <f>ROUND(I156*H156,2)</f>
        <v>0</v>
      </c>
      <c r="K156" s="188"/>
      <c r="L156" s="38"/>
      <c r="M156" s="189" t="s">
        <v>1</v>
      </c>
      <c r="N156" s="190" t="s">
        <v>39</v>
      </c>
      <c r="O156" s="70"/>
      <c r="P156" s="191">
        <f>O156*H156</f>
        <v>0</v>
      </c>
      <c r="Q156" s="191">
        <v>8.0000000000000002E-3</v>
      </c>
      <c r="R156" s="191">
        <f>Q156*H156</f>
        <v>0.40823999999999999</v>
      </c>
      <c r="S156" s="191">
        <v>0</v>
      </c>
      <c r="T156" s="19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3" t="s">
        <v>132</v>
      </c>
      <c r="AT156" s="193" t="s">
        <v>128</v>
      </c>
      <c r="AU156" s="193" t="s">
        <v>133</v>
      </c>
      <c r="AY156" s="16" t="s">
        <v>126</v>
      </c>
      <c r="BE156" s="194">
        <f>IF(N156="základná",J156,0)</f>
        <v>0</v>
      </c>
      <c r="BF156" s="194">
        <f>IF(N156="znížená",J156,0)</f>
        <v>0</v>
      </c>
      <c r="BG156" s="194">
        <f>IF(N156="zákl. prenesená",J156,0)</f>
        <v>0</v>
      </c>
      <c r="BH156" s="194">
        <f>IF(N156="zníž. prenesená",J156,0)</f>
        <v>0</v>
      </c>
      <c r="BI156" s="194">
        <f>IF(N156="nulová",J156,0)</f>
        <v>0</v>
      </c>
      <c r="BJ156" s="16" t="s">
        <v>133</v>
      </c>
      <c r="BK156" s="194">
        <f>ROUND(I156*H156,2)</f>
        <v>0</v>
      </c>
      <c r="BL156" s="16" t="s">
        <v>132</v>
      </c>
      <c r="BM156" s="193" t="s">
        <v>163</v>
      </c>
    </row>
    <row r="157" spans="1:65" s="2" customFormat="1" ht="24.2" customHeight="1">
      <c r="A157" s="33"/>
      <c r="B157" s="34"/>
      <c r="C157" s="218" t="s">
        <v>164</v>
      </c>
      <c r="D157" s="218" t="s">
        <v>165</v>
      </c>
      <c r="E157" s="219" t="s">
        <v>166</v>
      </c>
      <c r="F157" s="220" t="s">
        <v>167</v>
      </c>
      <c r="G157" s="221" t="s">
        <v>168</v>
      </c>
      <c r="H157" s="222">
        <v>2227.9699999999998</v>
      </c>
      <c r="I157" s="223"/>
      <c r="J157" s="224">
        <f>ROUND(I157*H157,2)</f>
        <v>0</v>
      </c>
      <c r="K157" s="225"/>
      <c r="L157" s="226"/>
      <c r="M157" s="227" t="s">
        <v>1</v>
      </c>
      <c r="N157" s="228" t="s">
        <v>39</v>
      </c>
      <c r="O157" s="70"/>
      <c r="P157" s="191">
        <f>O157*H157</f>
        <v>0</v>
      </c>
      <c r="Q157" s="191">
        <v>1.78E-2</v>
      </c>
      <c r="R157" s="191">
        <f>Q157*H157</f>
        <v>39.657865999999999</v>
      </c>
      <c r="S157" s="191">
        <v>0</v>
      </c>
      <c r="T157" s="19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3" t="s">
        <v>169</v>
      </c>
      <c r="AT157" s="193" t="s">
        <v>165</v>
      </c>
      <c r="AU157" s="193" t="s">
        <v>133</v>
      </c>
      <c r="AY157" s="16" t="s">
        <v>126</v>
      </c>
      <c r="BE157" s="194">
        <f>IF(N157="základná",J157,0)</f>
        <v>0</v>
      </c>
      <c r="BF157" s="194">
        <f>IF(N157="znížená",J157,0)</f>
        <v>0</v>
      </c>
      <c r="BG157" s="194">
        <f>IF(N157="zákl. prenesená",J157,0)</f>
        <v>0</v>
      </c>
      <c r="BH157" s="194">
        <f>IF(N157="zníž. prenesená",J157,0)</f>
        <v>0</v>
      </c>
      <c r="BI157" s="194">
        <f>IF(N157="nulová",J157,0)</f>
        <v>0</v>
      </c>
      <c r="BJ157" s="16" t="s">
        <v>133</v>
      </c>
      <c r="BK157" s="194">
        <f>ROUND(I157*H157,2)</f>
        <v>0</v>
      </c>
      <c r="BL157" s="16" t="s">
        <v>132</v>
      </c>
      <c r="BM157" s="193" t="s">
        <v>170</v>
      </c>
    </row>
    <row r="158" spans="1:65" s="13" customFormat="1">
      <c r="B158" s="195"/>
      <c r="C158" s="196"/>
      <c r="D158" s="197" t="s">
        <v>135</v>
      </c>
      <c r="E158" s="196"/>
      <c r="F158" s="199" t="s">
        <v>171</v>
      </c>
      <c r="G158" s="196"/>
      <c r="H158" s="200">
        <v>2227.9699999999998</v>
      </c>
      <c r="I158" s="201"/>
      <c r="J158" s="196"/>
      <c r="K158" s="196"/>
      <c r="L158" s="202"/>
      <c r="M158" s="203"/>
      <c r="N158" s="204"/>
      <c r="O158" s="204"/>
      <c r="P158" s="204"/>
      <c r="Q158" s="204"/>
      <c r="R158" s="204"/>
      <c r="S158" s="204"/>
      <c r="T158" s="205"/>
      <c r="AT158" s="206" t="s">
        <v>135</v>
      </c>
      <c r="AU158" s="206" t="s">
        <v>133</v>
      </c>
      <c r="AV158" s="13" t="s">
        <v>133</v>
      </c>
      <c r="AW158" s="13" t="s">
        <v>4</v>
      </c>
      <c r="AX158" s="13" t="s">
        <v>78</v>
      </c>
      <c r="AY158" s="206" t="s">
        <v>126</v>
      </c>
    </row>
    <row r="159" spans="1:65" s="2" customFormat="1" ht="48.95" customHeight="1">
      <c r="A159" s="33"/>
      <c r="B159" s="34"/>
      <c r="C159" s="181" t="s">
        <v>169</v>
      </c>
      <c r="D159" s="181" t="s">
        <v>128</v>
      </c>
      <c r="E159" s="182" t="s">
        <v>172</v>
      </c>
      <c r="F159" s="183" t="s">
        <v>173</v>
      </c>
      <c r="G159" s="184" t="s">
        <v>131</v>
      </c>
      <c r="H159" s="185">
        <v>16.95</v>
      </c>
      <c r="I159" s="186"/>
      <c r="J159" s="187">
        <f>ROUND(I159*H159,2)</f>
        <v>0</v>
      </c>
      <c r="K159" s="188"/>
      <c r="L159" s="38"/>
      <c r="M159" s="189" t="s">
        <v>1</v>
      </c>
      <c r="N159" s="190" t="s">
        <v>39</v>
      </c>
      <c r="O159" s="70"/>
      <c r="P159" s="191">
        <f>O159*H159</f>
        <v>0</v>
      </c>
      <c r="Q159" s="191">
        <v>8.0000000000000002E-3</v>
      </c>
      <c r="R159" s="191">
        <f>Q159*H159</f>
        <v>0.1356</v>
      </c>
      <c r="S159" s="191">
        <v>0</v>
      </c>
      <c r="T159" s="19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3" t="s">
        <v>132</v>
      </c>
      <c r="AT159" s="193" t="s">
        <v>128</v>
      </c>
      <c r="AU159" s="193" t="s">
        <v>133</v>
      </c>
      <c r="AY159" s="16" t="s">
        <v>126</v>
      </c>
      <c r="BE159" s="194">
        <f>IF(N159="základná",J159,0)</f>
        <v>0</v>
      </c>
      <c r="BF159" s="194">
        <f>IF(N159="znížená",J159,0)</f>
        <v>0</v>
      </c>
      <c r="BG159" s="194">
        <f>IF(N159="zákl. prenesená",J159,0)</f>
        <v>0</v>
      </c>
      <c r="BH159" s="194">
        <f>IF(N159="zníž. prenesená",J159,0)</f>
        <v>0</v>
      </c>
      <c r="BI159" s="194">
        <f>IF(N159="nulová",J159,0)</f>
        <v>0</v>
      </c>
      <c r="BJ159" s="16" t="s">
        <v>133</v>
      </c>
      <c r="BK159" s="194">
        <f>ROUND(I159*H159,2)</f>
        <v>0</v>
      </c>
      <c r="BL159" s="16" t="s">
        <v>132</v>
      </c>
      <c r="BM159" s="193" t="s">
        <v>174</v>
      </c>
    </row>
    <row r="160" spans="1:65" s="2" customFormat="1" ht="24.2" customHeight="1">
      <c r="A160" s="33"/>
      <c r="B160" s="34"/>
      <c r="C160" s="218" t="s">
        <v>175</v>
      </c>
      <c r="D160" s="218" t="s">
        <v>165</v>
      </c>
      <c r="E160" s="219" t="s">
        <v>176</v>
      </c>
      <c r="F160" s="220" t="s">
        <v>177</v>
      </c>
      <c r="G160" s="221" t="s">
        <v>168</v>
      </c>
      <c r="H160" s="222">
        <v>675.96600000000001</v>
      </c>
      <c r="I160" s="223"/>
      <c r="J160" s="224">
        <f>ROUND(I160*H160,2)</f>
        <v>0</v>
      </c>
      <c r="K160" s="225"/>
      <c r="L160" s="226"/>
      <c r="M160" s="227" t="s">
        <v>1</v>
      </c>
      <c r="N160" s="228" t="s">
        <v>39</v>
      </c>
      <c r="O160" s="70"/>
      <c r="P160" s="191">
        <f>O160*H160</f>
        <v>0</v>
      </c>
      <c r="Q160" s="191">
        <v>1.72E-2</v>
      </c>
      <c r="R160" s="191">
        <f>Q160*H160</f>
        <v>11.6266152</v>
      </c>
      <c r="S160" s="191">
        <v>0</v>
      </c>
      <c r="T160" s="192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93" t="s">
        <v>169</v>
      </c>
      <c r="AT160" s="193" t="s">
        <v>165</v>
      </c>
      <c r="AU160" s="193" t="s">
        <v>133</v>
      </c>
      <c r="AY160" s="16" t="s">
        <v>126</v>
      </c>
      <c r="BE160" s="194">
        <f>IF(N160="základná",J160,0)</f>
        <v>0</v>
      </c>
      <c r="BF160" s="194">
        <f>IF(N160="znížená",J160,0)</f>
        <v>0</v>
      </c>
      <c r="BG160" s="194">
        <f>IF(N160="zákl. prenesená",J160,0)</f>
        <v>0</v>
      </c>
      <c r="BH160" s="194">
        <f>IF(N160="zníž. prenesená",J160,0)</f>
        <v>0</v>
      </c>
      <c r="BI160" s="194">
        <f>IF(N160="nulová",J160,0)</f>
        <v>0</v>
      </c>
      <c r="BJ160" s="16" t="s">
        <v>133</v>
      </c>
      <c r="BK160" s="194">
        <f>ROUND(I160*H160,2)</f>
        <v>0</v>
      </c>
      <c r="BL160" s="16" t="s">
        <v>132</v>
      </c>
      <c r="BM160" s="193" t="s">
        <v>178</v>
      </c>
    </row>
    <row r="161" spans="1:65" s="2" customFormat="1" ht="24.2" customHeight="1">
      <c r="A161" s="33"/>
      <c r="B161" s="34"/>
      <c r="C161" s="218" t="s">
        <v>179</v>
      </c>
      <c r="D161" s="218" t="s">
        <v>165</v>
      </c>
      <c r="E161" s="219" t="s">
        <v>180</v>
      </c>
      <c r="F161" s="220" t="s">
        <v>181</v>
      </c>
      <c r="G161" s="221" t="s">
        <v>168</v>
      </c>
      <c r="H161" s="222">
        <v>51.866999999999997</v>
      </c>
      <c r="I161" s="223"/>
      <c r="J161" s="224">
        <f>ROUND(I161*H161,2)</f>
        <v>0</v>
      </c>
      <c r="K161" s="225"/>
      <c r="L161" s="226"/>
      <c r="M161" s="227" t="s">
        <v>1</v>
      </c>
      <c r="N161" s="228" t="s">
        <v>39</v>
      </c>
      <c r="O161" s="70"/>
      <c r="P161" s="191">
        <f>O161*H161</f>
        <v>0</v>
      </c>
      <c r="Q161" s="191">
        <v>1.7999999999999999E-2</v>
      </c>
      <c r="R161" s="191">
        <f>Q161*H161</f>
        <v>0.93360599999999994</v>
      </c>
      <c r="S161" s="191">
        <v>0</v>
      </c>
      <c r="T161" s="19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3" t="s">
        <v>169</v>
      </c>
      <c r="AT161" s="193" t="s">
        <v>165</v>
      </c>
      <c r="AU161" s="193" t="s">
        <v>133</v>
      </c>
      <c r="AY161" s="16" t="s">
        <v>126</v>
      </c>
      <c r="BE161" s="194">
        <f>IF(N161="základná",J161,0)</f>
        <v>0</v>
      </c>
      <c r="BF161" s="194">
        <f>IF(N161="znížená",J161,0)</f>
        <v>0</v>
      </c>
      <c r="BG161" s="194">
        <f>IF(N161="zákl. prenesená",J161,0)</f>
        <v>0</v>
      </c>
      <c r="BH161" s="194">
        <f>IF(N161="zníž. prenesená",J161,0)</f>
        <v>0</v>
      </c>
      <c r="BI161" s="194">
        <f>IF(N161="nulová",J161,0)</f>
        <v>0</v>
      </c>
      <c r="BJ161" s="16" t="s">
        <v>133</v>
      </c>
      <c r="BK161" s="194">
        <f>ROUND(I161*H161,2)</f>
        <v>0</v>
      </c>
      <c r="BL161" s="16" t="s">
        <v>132</v>
      </c>
      <c r="BM161" s="193" t="s">
        <v>182</v>
      </c>
    </row>
    <row r="162" spans="1:65" s="2" customFormat="1" ht="37.700000000000003" customHeight="1">
      <c r="A162" s="33"/>
      <c r="B162" s="34"/>
      <c r="C162" s="181" t="s">
        <v>183</v>
      </c>
      <c r="D162" s="181" t="s">
        <v>128</v>
      </c>
      <c r="E162" s="182" t="s">
        <v>184</v>
      </c>
      <c r="F162" s="183" t="s">
        <v>185</v>
      </c>
      <c r="G162" s="184" t="s">
        <v>186</v>
      </c>
      <c r="H162" s="185">
        <v>108.66</v>
      </c>
      <c r="I162" s="186"/>
      <c r="J162" s="187">
        <f>ROUND(I162*H162,2)</f>
        <v>0</v>
      </c>
      <c r="K162" s="188"/>
      <c r="L162" s="38"/>
      <c r="M162" s="189" t="s">
        <v>1</v>
      </c>
      <c r="N162" s="190" t="s">
        <v>39</v>
      </c>
      <c r="O162" s="70"/>
      <c r="P162" s="191">
        <f>O162*H162</f>
        <v>0</v>
      </c>
      <c r="Q162" s="191">
        <v>3.64E-3</v>
      </c>
      <c r="R162" s="191">
        <f>Q162*H162</f>
        <v>0.3955224</v>
      </c>
      <c r="S162" s="191">
        <v>0</v>
      </c>
      <c r="T162" s="19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3" t="s">
        <v>132</v>
      </c>
      <c r="AT162" s="193" t="s">
        <v>128</v>
      </c>
      <c r="AU162" s="193" t="s">
        <v>133</v>
      </c>
      <c r="AY162" s="16" t="s">
        <v>126</v>
      </c>
      <c r="BE162" s="194">
        <f>IF(N162="základná",J162,0)</f>
        <v>0</v>
      </c>
      <c r="BF162" s="194">
        <f>IF(N162="znížená",J162,0)</f>
        <v>0</v>
      </c>
      <c r="BG162" s="194">
        <f>IF(N162="zákl. prenesená",J162,0)</f>
        <v>0</v>
      </c>
      <c r="BH162" s="194">
        <f>IF(N162="zníž. prenesená",J162,0)</f>
        <v>0</v>
      </c>
      <c r="BI162" s="194">
        <f>IF(N162="nulová",J162,0)</f>
        <v>0</v>
      </c>
      <c r="BJ162" s="16" t="s">
        <v>133</v>
      </c>
      <c r="BK162" s="194">
        <f>ROUND(I162*H162,2)</f>
        <v>0</v>
      </c>
      <c r="BL162" s="16" t="s">
        <v>132</v>
      </c>
      <c r="BM162" s="193" t="s">
        <v>187</v>
      </c>
    </row>
    <row r="163" spans="1:65" s="13" customFormat="1">
      <c r="B163" s="195"/>
      <c r="C163" s="196"/>
      <c r="D163" s="197" t="s">
        <v>135</v>
      </c>
      <c r="E163" s="198" t="s">
        <v>1</v>
      </c>
      <c r="F163" s="199" t="s">
        <v>188</v>
      </c>
      <c r="G163" s="196"/>
      <c r="H163" s="200">
        <v>52.66</v>
      </c>
      <c r="I163" s="201"/>
      <c r="J163" s="196"/>
      <c r="K163" s="196"/>
      <c r="L163" s="202"/>
      <c r="M163" s="203"/>
      <c r="N163" s="204"/>
      <c r="O163" s="204"/>
      <c r="P163" s="204"/>
      <c r="Q163" s="204"/>
      <c r="R163" s="204"/>
      <c r="S163" s="204"/>
      <c r="T163" s="205"/>
      <c r="AT163" s="206" t="s">
        <v>135</v>
      </c>
      <c r="AU163" s="206" t="s">
        <v>133</v>
      </c>
      <c r="AV163" s="13" t="s">
        <v>133</v>
      </c>
      <c r="AW163" s="13" t="s">
        <v>29</v>
      </c>
      <c r="AX163" s="13" t="s">
        <v>73</v>
      </c>
      <c r="AY163" s="206" t="s">
        <v>126</v>
      </c>
    </row>
    <row r="164" spans="1:65" s="13" customFormat="1">
      <c r="B164" s="195"/>
      <c r="C164" s="196"/>
      <c r="D164" s="197" t="s">
        <v>135</v>
      </c>
      <c r="E164" s="198" t="s">
        <v>1</v>
      </c>
      <c r="F164" s="199" t="s">
        <v>189</v>
      </c>
      <c r="G164" s="196"/>
      <c r="H164" s="200">
        <v>56</v>
      </c>
      <c r="I164" s="201"/>
      <c r="J164" s="196"/>
      <c r="K164" s="196"/>
      <c r="L164" s="202"/>
      <c r="M164" s="203"/>
      <c r="N164" s="204"/>
      <c r="O164" s="204"/>
      <c r="P164" s="204"/>
      <c r="Q164" s="204"/>
      <c r="R164" s="204"/>
      <c r="S164" s="204"/>
      <c r="T164" s="205"/>
      <c r="AT164" s="206" t="s">
        <v>135</v>
      </c>
      <c r="AU164" s="206" t="s">
        <v>133</v>
      </c>
      <c r="AV164" s="13" t="s">
        <v>133</v>
      </c>
      <c r="AW164" s="13" t="s">
        <v>29</v>
      </c>
      <c r="AX164" s="13" t="s">
        <v>73</v>
      </c>
      <c r="AY164" s="206" t="s">
        <v>126</v>
      </c>
    </row>
    <row r="165" spans="1:65" s="14" customFormat="1">
      <c r="B165" s="207"/>
      <c r="C165" s="208"/>
      <c r="D165" s="197" t="s">
        <v>135</v>
      </c>
      <c r="E165" s="209" t="s">
        <v>1</v>
      </c>
      <c r="F165" s="210" t="s">
        <v>138</v>
      </c>
      <c r="G165" s="208"/>
      <c r="H165" s="211">
        <v>108.66</v>
      </c>
      <c r="I165" s="212"/>
      <c r="J165" s="208"/>
      <c r="K165" s="208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135</v>
      </c>
      <c r="AU165" s="217" t="s">
        <v>133</v>
      </c>
      <c r="AV165" s="14" t="s">
        <v>132</v>
      </c>
      <c r="AW165" s="14" t="s">
        <v>29</v>
      </c>
      <c r="AX165" s="14" t="s">
        <v>78</v>
      </c>
      <c r="AY165" s="217" t="s">
        <v>126</v>
      </c>
    </row>
    <row r="166" spans="1:65" s="2" customFormat="1" ht="24.2" customHeight="1">
      <c r="A166" s="33"/>
      <c r="B166" s="34"/>
      <c r="C166" s="218" t="s">
        <v>190</v>
      </c>
      <c r="D166" s="218" t="s">
        <v>165</v>
      </c>
      <c r="E166" s="219" t="s">
        <v>191</v>
      </c>
      <c r="F166" s="220" t="s">
        <v>192</v>
      </c>
      <c r="G166" s="221" t="s">
        <v>168</v>
      </c>
      <c r="H166" s="222">
        <v>742.14800000000002</v>
      </c>
      <c r="I166" s="223"/>
      <c r="J166" s="224">
        <f>ROUND(I166*H166,2)</f>
        <v>0</v>
      </c>
      <c r="K166" s="225"/>
      <c r="L166" s="226"/>
      <c r="M166" s="227" t="s">
        <v>1</v>
      </c>
      <c r="N166" s="228" t="s">
        <v>39</v>
      </c>
      <c r="O166" s="70"/>
      <c r="P166" s="191">
        <f>O166*H166</f>
        <v>0</v>
      </c>
      <c r="Q166" s="191">
        <v>0.01</v>
      </c>
      <c r="R166" s="191">
        <f>Q166*H166</f>
        <v>7.4214800000000007</v>
      </c>
      <c r="S166" s="191">
        <v>0</v>
      </c>
      <c r="T166" s="19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3" t="s">
        <v>169</v>
      </c>
      <c r="AT166" s="193" t="s">
        <v>165</v>
      </c>
      <c r="AU166" s="193" t="s">
        <v>133</v>
      </c>
      <c r="AY166" s="16" t="s">
        <v>126</v>
      </c>
      <c r="BE166" s="194">
        <f>IF(N166="základná",J166,0)</f>
        <v>0</v>
      </c>
      <c r="BF166" s="194">
        <f>IF(N166="znížená",J166,0)</f>
        <v>0</v>
      </c>
      <c r="BG166" s="194">
        <f>IF(N166="zákl. prenesená",J166,0)</f>
        <v>0</v>
      </c>
      <c r="BH166" s="194">
        <f>IF(N166="zníž. prenesená",J166,0)</f>
        <v>0</v>
      </c>
      <c r="BI166" s="194">
        <f>IF(N166="nulová",J166,0)</f>
        <v>0</v>
      </c>
      <c r="BJ166" s="16" t="s">
        <v>133</v>
      </c>
      <c r="BK166" s="194">
        <f>ROUND(I166*H166,2)</f>
        <v>0</v>
      </c>
      <c r="BL166" s="16" t="s">
        <v>132</v>
      </c>
      <c r="BM166" s="193" t="s">
        <v>193</v>
      </c>
    </row>
    <row r="167" spans="1:65" s="13" customFormat="1">
      <c r="B167" s="195"/>
      <c r="C167" s="196"/>
      <c r="D167" s="197" t="s">
        <v>135</v>
      </c>
      <c r="E167" s="196"/>
      <c r="F167" s="199" t="s">
        <v>194</v>
      </c>
      <c r="G167" s="196"/>
      <c r="H167" s="200">
        <v>742.14800000000002</v>
      </c>
      <c r="I167" s="201"/>
      <c r="J167" s="196"/>
      <c r="K167" s="196"/>
      <c r="L167" s="202"/>
      <c r="M167" s="203"/>
      <c r="N167" s="204"/>
      <c r="O167" s="204"/>
      <c r="P167" s="204"/>
      <c r="Q167" s="204"/>
      <c r="R167" s="204"/>
      <c r="S167" s="204"/>
      <c r="T167" s="205"/>
      <c r="AT167" s="206" t="s">
        <v>135</v>
      </c>
      <c r="AU167" s="206" t="s">
        <v>133</v>
      </c>
      <c r="AV167" s="13" t="s">
        <v>133</v>
      </c>
      <c r="AW167" s="13" t="s">
        <v>4</v>
      </c>
      <c r="AX167" s="13" t="s">
        <v>78</v>
      </c>
      <c r="AY167" s="206" t="s">
        <v>126</v>
      </c>
    </row>
    <row r="168" spans="1:65" s="12" customFormat="1" ht="22.7" customHeight="1">
      <c r="B168" s="165"/>
      <c r="C168" s="166"/>
      <c r="D168" s="167" t="s">
        <v>72</v>
      </c>
      <c r="E168" s="179" t="s">
        <v>132</v>
      </c>
      <c r="F168" s="179" t="s">
        <v>195</v>
      </c>
      <c r="G168" s="166"/>
      <c r="H168" s="166"/>
      <c r="I168" s="169"/>
      <c r="J168" s="180">
        <f>BK168</f>
        <v>0</v>
      </c>
      <c r="K168" s="166"/>
      <c r="L168" s="171"/>
      <c r="M168" s="172"/>
      <c r="N168" s="173"/>
      <c r="O168" s="173"/>
      <c r="P168" s="174">
        <f>SUM(P169:P178)</f>
        <v>0</v>
      </c>
      <c r="Q168" s="173"/>
      <c r="R168" s="174">
        <f>SUM(R169:R178)</f>
        <v>45.863335039999996</v>
      </c>
      <c r="S168" s="173"/>
      <c r="T168" s="175">
        <f>SUM(T169:T178)</f>
        <v>0</v>
      </c>
      <c r="AR168" s="176" t="s">
        <v>78</v>
      </c>
      <c r="AT168" s="177" t="s">
        <v>72</v>
      </c>
      <c r="AU168" s="177" t="s">
        <v>78</v>
      </c>
      <c r="AY168" s="176" t="s">
        <v>126</v>
      </c>
      <c r="BK168" s="178">
        <f>SUM(BK169:BK178)</f>
        <v>0</v>
      </c>
    </row>
    <row r="169" spans="1:65" s="2" customFormat="1" ht="24.2" customHeight="1">
      <c r="A169" s="33"/>
      <c r="B169" s="34"/>
      <c r="C169" s="181" t="s">
        <v>196</v>
      </c>
      <c r="D169" s="181" t="s">
        <v>128</v>
      </c>
      <c r="E169" s="182" t="s">
        <v>197</v>
      </c>
      <c r="F169" s="183" t="s">
        <v>198</v>
      </c>
      <c r="G169" s="184" t="s">
        <v>131</v>
      </c>
      <c r="H169" s="185">
        <v>15.996</v>
      </c>
      <c r="I169" s="186"/>
      <c r="J169" s="187">
        <f>ROUND(I169*H169,2)</f>
        <v>0</v>
      </c>
      <c r="K169" s="188"/>
      <c r="L169" s="38"/>
      <c r="M169" s="189" t="s">
        <v>1</v>
      </c>
      <c r="N169" s="190" t="s">
        <v>39</v>
      </c>
      <c r="O169" s="70"/>
      <c r="P169" s="191">
        <f>O169*H169</f>
        <v>0</v>
      </c>
      <c r="Q169" s="191">
        <v>2.4018999999999999</v>
      </c>
      <c r="R169" s="191">
        <f>Q169*H169</f>
        <v>38.420792399999996</v>
      </c>
      <c r="S169" s="191">
        <v>0</v>
      </c>
      <c r="T169" s="19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3" t="s">
        <v>132</v>
      </c>
      <c r="AT169" s="193" t="s">
        <v>128</v>
      </c>
      <c r="AU169" s="193" t="s">
        <v>133</v>
      </c>
      <c r="AY169" s="16" t="s">
        <v>126</v>
      </c>
      <c r="BE169" s="194">
        <f>IF(N169="základná",J169,0)</f>
        <v>0</v>
      </c>
      <c r="BF169" s="194">
        <f>IF(N169="znížená",J169,0)</f>
        <v>0</v>
      </c>
      <c r="BG169" s="194">
        <f>IF(N169="zákl. prenesená",J169,0)</f>
        <v>0</v>
      </c>
      <c r="BH169" s="194">
        <f>IF(N169="zníž. prenesená",J169,0)</f>
        <v>0</v>
      </c>
      <c r="BI169" s="194">
        <f>IF(N169="nulová",J169,0)</f>
        <v>0</v>
      </c>
      <c r="BJ169" s="16" t="s">
        <v>133</v>
      </c>
      <c r="BK169" s="194">
        <f>ROUND(I169*H169,2)</f>
        <v>0</v>
      </c>
      <c r="BL169" s="16" t="s">
        <v>132</v>
      </c>
      <c r="BM169" s="193" t="s">
        <v>199</v>
      </c>
    </row>
    <row r="170" spans="1:65" s="13" customFormat="1">
      <c r="B170" s="195"/>
      <c r="C170" s="196"/>
      <c r="D170" s="197" t="s">
        <v>135</v>
      </c>
      <c r="E170" s="198" t="s">
        <v>1</v>
      </c>
      <c r="F170" s="199" t="s">
        <v>200</v>
      </c>
      <c r="G170" s="196"/>
      <c r="H170" s="200">
        <v>15.996</v>
      </c>
      <c r="I170" s="201"/>
      <c r="J170" s="196"/>
      <c r="K170" s="196"/>
      <c r="L170" s="202"/>
      <c r="M170" s="203"/>
      <c r="N170" s="204"/>
      <c r="O170" s="204"/>
      <c r="P170" s="204"/>
      <c r="Q170" s="204"/>
      <c r="R170" s="204"/>
      <c r="S170" s="204"/>
      <c r="T170" s="205"/>
      <c r="AT170" s="206" t="s">
        <v>135</v>
      </c>
      <c r="AU170" s="206" t="s">
        <v>133</v>
      </c>
      <c r="AV170" s="13" t="s">
        <v>133</v>
      </c>
      <c r="AW170" s="13" t="s">
        <v>29</v>
      </c>
      <c r="AX170" s="13" t="s">
        <v>78</v>
      </c>
      <c r="AY170" s="206" t="s">
        <v>126</v>
      </c>
    </row>
    <row r="171" spans="1:65" s="2" customFormat="1" ht="37.700000000000003" customHeight="1">
      <c r="A171" s="33"/>
      <c r="B171" s="34"/>
      <c r="C171" s="181" t="s">
        <v>201</v>
      </c>
      <c r="D171" s="181" t="s">
        <v>128</v>
      </c>
      <c r="E171" s="182" t="s">
        <v>202</v>
      </c>
      <c r="F171" s="183" t="s">
        <v>203</v>
      </c>
      <c r="G171" s="184" t="s">
        <v>186</v>
      </c>
      <c r="H171" s="185">
        <v>111.642</v>
      </c>
      <c r="I171" s="186"/>
      <c r="J171" s="187">
        <f>ROUND(I171*H171,2)</f>
        <v>0</v>
      </c>
      <c r="K171" s="188"/>
      <c r="L171" s="38"/>
      <c r="M171" s="189" t="s">
        <v>1</v>
      </c>
      <c r="N171" s="190" t="s">
        <v>39</v>
      </c>
      <c r="O171" s="70"/>
      <c r="P171" s="191">
        <f>O171*H171</f>
        <v>0</v>
      </c>
      <c r="Q171" s="191">
        <v>5.3920000000000003E-2</v>
      </c>
      <c r="R171" s="191">
        <f>Q171*H171</f>
        <v>6.0197366399999996</v>
      </c>
      <c r="S171" s="191">
        <v>0</v>
      </c>
      <c r="T171" s="19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3" t="s">
        <v>132</v>
      </c>
      <c r="AT171" s="193" t="s">
        <v>128</v>
      </c>
      <c r="AU171" s="193" t="s">
        <v>133</v>
      </c>
      <c r="AY171" s="16" t="s">
        <v>126</v>
      </c>
      <c r="BE171" s="194">
        <f>IF(N171="základná",J171,0)</f>
        <v>0</v>
      </c>
      <c r="BF171" s="194">
        <f>IF(N171="znížená",J171,0)</f>
        <v>0</v>
      </c>
      <c r="BG171" s="194">
        <f>IF(N171="zákl. prenesená",J171,0)</f>
        <v>0</v>
      </c>
      <c r="BH171" s="194">
        <f>IF(N171="zníž. prenesená",J171,0)</f>
        <v>0</v>
      </c>
      <c r="BI171" s="194">
        <f>IF(N171="nulová",J171,0)</f>
        <v>0</v>
      </c>
      <c r="BJ171" s="16" t="s">
        <v>133</v>
      </c>
      <c r="BK171" s="194">
        <f>ROUND(I171*H171,2)</f>
        <v>0</v>
      </c>
      <c r="BL171" s="16" t="s">
        <v>132</v>
      </c>
      <c r="BM171" s="193" t="s">
        <v>204</v>
      </c>
    </row>
    <row r="172" spans="1:65" s="13" customFormat="1">
      <c r="B172" s="195"/>
      <c r="C172" s="196"/>
      <c r="D172" s="197" t="s">
        <v>135</v>
      </c>
      <c r="E172" s="198" t="s">
        <v>1</v>
      </c>
      <c r="F172" s="199" t="s">
        <v>205</v>
      </c>
      <c r="G172" s="196"/>
      <c r="H172" s="200">
        <v>93.341999999999999</v>
      </c>
      <c r="I172" s="201"/>
      <c r="J172" s="196"/>
      <c r="K172" s="196"/>
      <c r="L172" s="202"/>
      <c r="M172" s="203"/>
      <c r="N172" s="204"/>
      <c r="O172" s="204"/>
      <c r="P172" s="204"/>
      <c r="Q172" s="204"/>
      <c r="R172" s="204"/>
      <c r="S172" s="204"/>
      <c r="T172" s="205"/>
      <c r="AT172" s="206" t="s">
        <v>135</v>
      </c>
      <c r="AU172" s="206" t="s">
        <v>133</v>
      </c>
      <c r="AV172" s="13" t="s">
        <v>133</v>
      </c>
      <c r="AW172" s="13" t="s">
        <v>29</v>
      </c>
      <c r="AX172" s="13" t="s">
        <v>73</v>
      </c>
      <c r="AY172" s="206" t="s">
        <v>126</v>
      </c>
    </row>
    <row r="173" spans="1:65" s="13" customFormat="1">
      <c r="B173" s="195"/>
      <c r="C173" s="196"/>
      <c r="D173" s="197" t="s">
        <v>135</v>
      </c>
      <c r="E173" s="198" t="s">
        <v>1</v>
      </c>
      <c r="F173" s="199" t="s">
        <v>206</v>
      </c>
      <c r="G173" s="196"/>
      <c r="H173" s="200">
        <v>18.3</v>
      </c>
      <c r="I173" s="201"/>
      <c r="J173" s="196"/>
      <c r="K173" s="196"/>
      <c r="L173" s="202"/>
      <c r="M173" s="203"/>
      <c r="N173" s="204"/>
      <c r="O173" s="204"/>
      <c r="P173" s="204"/>
      <c r="Q173" s="204"/>
      <c r="R173" s="204"/>
      <c r="S173" s="204"/>
      <c r="T173" s="205"/>
      <c r="AT173" s="206" t="s">
        <v>135</v>
      </c>
      <c r="AU173" s="206" t="s">
        <v>133</v>
      </c>
      <c r="AV173" s="13" t="s">
        <v>133</v>
      </c>
      <c r="AW173" s="13" t="s">
        <v>29</v>
      </c>
      <c r="AX173" s="13" t="s">
        <v>73</v>
      </c>
      <c r="AY173" s="206" t="s">
        <v>126</v>
      </c>
    </row>
    <row r="174" spans="1:65" s="14" customFormat="1">
      <c r="B174" s="207"/>
      <c r="C174" s="208"/>
      <c r="D174" s="197" t="s">
        <v>135</v>
      </c>
      <c r="E174" s="209" t="s">
        <v>1</v>
      </c>
      <c r="F174" s="210" t="s">
        <v>138</v>
      </c>
      <c r="G174" s="208"/>
      <c r="H174" s="211">
        <v>111.642</v>
      </c>
      <c r="I174" s="212"/>
      <c r="J174" s="208"/>
      <c r="K174" s="208"/>
      <c r="L174" s="213"/>
      <c r="M174" s="214"/>
      <c r="N174" s="215"/>
      <c r="O174" s="215"/>
      <c r="P174" s="215"/>
      <c r="Q174" s="215"/>
      <c r="R174" s="215"/>
      <c r="S174" s="215"/>
      <c r="T174" s="216"/>
      <c r="AT174" s="217" t="s">
        <v>135</v>
      </c>
      <c r="AU174" s="217" t="s">
        <v>133</v>
      </c>
      <c r="AV174" s="14" t="s">
        <v>132</v>
      </c>
      <c r="AW174" s="14" t="s">
        <v>29</v>
      </c>
      <c r="AX174" s="14" t="s">
        <v>78</v>
      </c>
      <c r="AY174" s="217" t="s">
        <v>126</v>
      </c>
    </row>
    <row r="175" spans="1:65" s="2" customFormat="1" ht="37.700000000000003" customHeight="1">
      <c r="A175" s="33"/>
      <c r="B175" s="34"/>
      <c r="C175" s="181" t="s">
        <v>207</v>
      </c>
      <c r="D175" s="181" t="s">
        <v>128</v>
      </c>
      <c r="E175" s="182" t="s">
        <v>208</v>
      </c>
      <c r="F175" s="183" t="s">
        <v>209</v>
      </c>
      <c r="G175" s="184" t="s">
        <v>186</v>
      </c>
      <c r="H175" s="185">
        <v>111.642</v>
      </c>
      <c r="I175" s="186"/>
      <c r="J175" s="187">
        <f>ROUND(I175*H175,2)</f>
        <v>0</v>
      </c>
      <c r="K175" s="188"/>
      <c r="L175" s="38"/>
      <c r="M175" s="189" t="s">
        <v>1</v>
      </c>
      <c r="N175" s="190" t="s">
        <v>39</v>
      </c>
      <c r="O175" s="70"/>
      <c r="P175" s="191">
        <f>O175*H175</f>
        <v>0</v>
      </c>
      <c r="Q175" s="191">
        <v>0</v>
      </c>
      <c r="R175" s="191">
        <f>Q175*H175</f>
        <v>0</v>
      </c>
      <c r="S175" s="191">
        <v>0</v>
      </c>
      <c r="T175" s="19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3" t="s">
        <v>132</v>
      </c>
      <c r="AT175" s="193" t="s">
        <v>128</v>
      </c>
      <c r="AU175" s="193" t="s">
        <v>133</v>
      </c>
      <c r="AY175" s="16" t="s">
        <v>126</v>
      </c>
      <c r="BE175" s="194">
        <f>IF(N175="základná",J175,0)</f>
        <v>0</v>
      </c>
      <c r="BF175" s="194">
        <f>IF(N175="znížená",J175,0)</f>
        <v>0</v>
      </c>
      <c r="BG175" s="194">
        <f>IF(N175="zákl. prenesená",J175,0)</f>
        <v>0</v>
      </c>
      <c r="BH175" s="194">
        <f>IF(N175="zníž. prenesená",J175,0)</f>
        <v>0</v>
      </c>
      <c r="BI175" s="194">
        <f>IF(N175="nulová",J175,0)</f>
        <v>0</v>
      </c>
      <c r="BJ175" s="16" t="s">
        <v>133</v>
      </c>
      <c r="BK175" s="194">
        <f>ROUND(I175*H175,2)</f>
        <v>0</v>
      </c>
      <c r="BL175" s="16" t="s">
        <v>132</v>
      </c>
      <c r="BM175" s="193" t="s">
        <v>210</v>
      </c>
    </row>
    <row r="176" spans="1:65" s="13" customFormat="1">
      <c r="B176" s="195"/>
      <c r="C176" s="196"/>
      <c r="D176" s="197" t="s">
        <v>135</v>
      </c>
      <c r="E176" s="198" t="s">
        <v>1</v>
      </c>
      <c r="F176" s="199" t="s">
        <v>211</v>
      </c>
      <c r="G176" s="196"/>
      <c r="H176" s="200">
        <v>111.642</v>
      </c>
      <c r="I176" s="201"/>
      <c r="J176" s="196"/>
      <c r="K176" s="196"/>
      <c r="L176" s="202"/>
      <c r="M176" s="203"/>
      <c r="N176" s="204"/>
      <c r="O176" s="204"/>
      <c r="P176" s="204"/>
      <c r="Q176" s="204"/>
      <c r="R176" s="204"/>
      <c r="S176" s="204"/>
      <c r="T176" s="205"/>
      <c r="AT176" s="206" t="s">
        <v>135</v>
      </c>
      <c r="AU176" s="206" t="s">
        <v>133</v>
      </c>
      <c r="AV176" s="13" t="s">
        <v>133</v>
      </c>
      <c r="AW176" s="13" t="s">
        <v>29</v>
      </c>
      <c r="AX176" s="13" t="s">
        <v>78</v>
      </c>
      <c r="AY176" s="206" t="s">
        <v>126</v>
      </c>
    </row>
    <row r="177" spans="1:65" s="2" customFormat="1" ht="24.2" customHeight="1">
      <c r="A177" s="33"/>
      <c r="B177" s="34"/>
      <c r="C177" s="181" t="s">
        <v>212</v>
      </c>
      <c r="D177" s="181" t="s">
        <v>128</v>
      </c>
      <c r="E177" s="182" t="s">
        <v>213</v>
      </c>
      <c r="F177" s="183" t="s">
        <v>214</v>
      </c>
      <c r="G177" s="184" t="s">
        <v>147</v>
      </c>
      <c r="H177" s="185">
        <v>1.4</v>
      </c>
      <c r="I177" s="186"/>
      <c r="J177" s="187">
        <f>ROUND(I177*H177,2)</f>
        <v>0</v>
      </c>
      <c r="K177" s="188"/>
      <c r="L177" s="38"/>
      <c r="M177" s="189" t="s">
        <v>1</v>
      </c>
      <c r="N177" s="190" t="s">
        <v>39</v>
      </c>
      <c r="O177" s="70"/>
      <c r="P177" s="191">
        <f>O177*H177</f>
        <v>0</v>
      </c>
      <c r="Q177" s="191">
        <v>1.0162899999999999</v>
      </c>
      <c r="R177" s="191">
        <f>Q177*H177</f>
        <v>1.4228059999999998</v>
      </c>
      <c r="S177" s="191">
        <v>0</v>
      </c>
      <c r="T177" s="19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93" t="s">
        <v>132</v>
      </c>
      <c r="AT177" s="193" t="s">
        <v>128</v>
      </c>
      <c r="AU177" s="193" t="s">
        <v>133</v>
      </c>
      <c r="AY177" s="16" t="s">
        <v>126</v>
      </c>
      <c r="BE177" s="194">
        <f>IF(N177="základná",J177,0)</f>
        <v>0</v>
      </c>
      <c r="BF177" s="194">
        <f>IF(N177="znížená",J177,0)</f>
        <v>0</v>
      </c>
      <c r="BG177" s="194">
        <f>IF(N177="zákl. prenesená",J177,0)</f>
        <v>0</v>
      </c>
      <c r="BH177" s="194">
        <f>IF(N177="zníž. prenesená",J177,0)</f>
        <v>0</v>
      </c>
      <c r="BI177" s="194">
        <f>IF(N177="nulová",J177,0)</f>
        <v>0</v>
      </c>
      <c r="BJ177" s="16" t="s">
        <v>133</v>
      </c>
      <c r="BK177" s="194">
        <f>ROUND(I177*H177,2)</f>
        <v>0</v>
      </c>
      <c r="BL177" s="16" t="s">
        <v>132</v>
      </c>
      <c r="BM177" s="193" t="s">
        <v>215</v>
      </c>
    </row>
    <row r="178" spans="1:65" s="13" customFormat="1">
      <c r="B178" s="195"/>
      <c r="C178" s="196"/>
      <c r="D178" s="197" t="s">
        <v>135</v>
      </c>
      <c r="E178" s="198" t="s">
        <v>1</v>
      </c>
      <c r="F178" s="199" t="s">
        <v>216</v>
      </c>
      <c r="G178" s="196"/>
      <c r="H178" s="200">
        <v>1.4</v>
      </c>
      <c r="I178" s="201"/>
      <c r="J178" s="196"/>
      <c r="K178" s="196"/>
      <c r="L178" s="202"/>
      <c r="M178" s="203"/>
      <c r="N178" s="204"/>
      <c r="O178" s="204"/>
      <c r="P178" s="204"/>
      <c r="Q178" s="204"/>
      <c r="R178" s="204"/>
      <c r="S178" s="204"/>
      <c r="T178" s="205"/>
      <c r="AT178" s="206" t="s">
        <v>135</v>
      </c>
      <c r="AU178" s="206" t="s">
        <v>133</v>
      </c>
      <c r="AV178" s="13" t="s">
        <v>133</v>
      </c>
      <c r="AW178" s="13" t="s">
        <v>29</v>
      </c>
      <c r="AX178" s="13" t="s">
        <v>78</v>
      </c>
      <c r="AY178" s="206" t="s">
        <v>126</v>
      </c>
    </row>
    <row r="179" spans="1:65" s="12" customFormat="1" ht="22.7" customHeight="1">
      <c r="B179" s="165"/>
      <c r="C179" s="166"/>
      <c r="D179" s="167" t="s">
        <v>72</v>
      </c>
      <c r="E179" s="179" t="s">
        <v>155</v>
      </c>
      <c r="F179" s="179" t="s">
        <v>217</v>
      </c>
      <c r="G179" s="166"/>
      <c r="H179" s="166"/>
      <c r="I179" s="169"/>
      <c r="J179" s="180">
        <f>BK179</f>
        <v>0</v>
      </c>
      <c r="K179" s="166"/>
      <c r="L179" s="171"/>
      <c r="M179" s="172"/>
      <c r="N179" s="173"/>
      <c r="O179" s="173"/>
      <c r="P179" s="174">
        <f>SUM(P180:P186)</f>
        <v>0</v>
      </c>
      <c r="Q179" s="173"/>
      <c r="R179" s="174">
        <f>SUM(R180:R186)</f>
        <v>17.271150000000002</v>
      </c>
      <c r="S179" s="173"/>
      <c r="T179" s="175">
        <f>SUM(T180:T186)</f>
        <v>0</v>
      </c>
      <c r="AR179" s="176" t="s">
        <v>78</v>
      </c>
      <c r="AT179" s="177" t="s">
        <v>72</v>
      </c>
      <c r="AU179" s="177" t="s">
        <v>78</v>
      </c>
      <c r="AY179" s="176" t="s">
        <v>126</v>
      </c>
      <c r="BK179" s="178">
        <f>SUM(BK180:BK186)</f>
        <v>0</v>
      </c>
    </row>
    <row r="180" spans="1:65" s="2" customFormat="1" ht="62.85" customHeight="1">
      <c r="A180" s="33"/>
      <c r="B180" s="34"/>
      <c r="C180" s="181" t="s">
        <v>218</v>
      </c>
      <c r="D180" s="181" t="s">
        <v>128</v>
      </c>
      <c r="E180" s="182" t="s">
        <v>219</v>
      </c>
      <c r="F180" s="183" t="s">
        <v>220</v>
      </c>
      <c r="G180" s="184" t="s">
        <v>186</v>
      </c>
      <c r="H180" s="185">
        <v>66.3</v>
      </c>
      <c r="I180" s="186"/>
      <c r="J180" s="187">
        <f>ROUND(I180*H180,2)</f>
        <v>0</v>
      </c>
      <c r="K180" s="188"/>
      <c r="L180" s="38"/>
      <c r="M180" s="189" t="s">
        <v>1</v>
      </c>
      <c r="N180" s="190" t="s">
        <v>39</v>
      </c>
      <c r="O180" s="70"/>
      <c r="P180" s="191">
        <f>O180*H180</f>
        <v>0</v>
      </c>
      <c r="Q180" s="191">
        <v>0.112</v>
      </c>
      <c r="R180" s="191">
        <f>Q180*H180</f>
        <v>7.4256000000000002</v>
      </c>
      <c r="S180" s="191">
        <v>0</v>
      </c>
      <c r="T180" s="19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3" t="s">
        <v>132</v>
      </c>
      <c r="AT180" s="193" t="s">
        <v>128</v>
      </c>
      <c r="AU180" s="193" t="s">
        <v>133</v>
      </c>
      <c r="AY180" s="16" t="s">
        <v>126</v>
      </c>
      <c r="BE180" s="194">
        <f>IF(N180="základná",J180,0)</f>
        <v>0</v>
      </c>
      <c r="BF180" s="194">
        <f>IF(N180="znížená",J180,0)</f>
        <v>0</v>
      </c>
      <c r="BG180" s="194">
        <f>IF(N180="zákl. prenesená",J180,0)</f>
        <v>0</v>
      </c>
      <c r="BH180" s="194">
        <f>IF(N180="zníž. prenesená",J180,0)</f>
        <v>0</v>
      </c>
      <c r="BI180" s="194">
        <f>IF(N180="nulová",J180,0)</f>
        <v>0</v>
      </c>
      <c r="BJ180" s="16" t="s">
        <v>133</v>
      </c>
      <c r="BK180" s="194">
        <f>ROUND(I180*H180,2)</f>
        <v>0</v>
      </c>
      <c r="BL180" s="16" t="s">
        <v>132</v>
      </c>
      <c r="BM180" s="193" t="s">
        <v>221</v>
      </c>
    </row>
    <row r="181" spans="1:65" s="13" customFormat="1">
      <c r="B181" s="195"/>
      <c r="C181" s="196"/>
      <c r="D181" s="197" t="s">
        <v>135</v>
      </c>
      <c r="E181" s="198" t="s">
        <v>1</v>
      </c>
      <c r="F181" s="199" t="s">
        <v>222</v>
      </c>
      <c r="G181" s="196"/>
      <c r="H181" s="200">
        <v>20.3</v>
      </c>
      <c r="I181" s="201"/>
      <c r="J181" s="196"/>
      <c r="K181" s="196"/>
      <c r="L181" s="202"/>
      <c r="M181" s="203"/>
      <c r="N181" s="204"/>
      <c r="O181" s="204"/>
      <c r="P181" s="204"/>
      <c r="Q181" s="204"/>
      <c r="R181" s="204"/>
      <c r="S181" s="204"/>
      <c r="T181" s="205"/>
      <c r="AT181" s="206" t="s">
        <v>135</v>
      </c>
      <c r="AU181" s="206" t="s">
        <v>133</v>
      </c>
      <c r="AV181" s="13" t="s">
        <v>133</v>
      </c>
      <c r="AW181" s="13" t="s">
        <v>29</v>
      </c>
      <c r="AX181" s="13" t="s">
        <v>73</v>
      </c>
      <c r="AY181" s="206" t="s">
        <v>126</v>
      </c>
    </row>
    <row r="182" spans="1:65" s="13" customFormat="1">
      <c r="B182" s="195"/>
      <c r="C182" s="196"/>
      <c r="D182" s="197" t="s">
        <v>135</v>
      </c>
      <c r="E182" s="198" t="s">
        <v>1</v>
      </c>
      <c r="F182" s="199" t="s">
        <v>223</v>
      </c>
      <c r="G182" s="196"/>
      <c r="H182" s="200">
        <v>46</v>
      </c>
      <c r="I182" s="201"/>
      <c r="J182" s="196"/>
      <c r="K182" s="196"/>
      <c r="L182" s="202"/>
      <c r="M182" s="203"/>
      <c r="N182" s="204"/>
      <c r="O182" s="204"/>
      <c r="P182" s="204"/>
      <c r="Q182" s="204"/>
      <c r="R182" s="204"/>
      <c r="S182" s="204"/>
      <c r="T182" s="205"/>
      <c r="AT182" s="206" t="s">
        <v>135</v>
      </c>
      <c r="AU182" s="206" t="s">
        <v>133</v>
      </c>
      <c r="AV182" s="13" t="s">
        <v>133</v>
      </c>
      <c r="AW182" s="13" t="s">
        <v>29</v>
      </c>
      <c r="AX182" s="13" t="s">
        <v>73</v>
      </c>
      <c r="AY182" s="206" t="s">
        <v>126</v>
      </c>
    </row>
    <row r="183" spans="1:65" s="14" customFormat="1">
      <c r="B183" s="207"/>
      <c r="C183" s="208"/>
      <c r="D183" s="197" t="s">
        <v>135</v>
      </c>
      <c r="E183" s="209" t="s">
        <v>1</v>
      </c>
      <c r="F183" s="210" t="s">
        <v>138</v>
      </c>
      <c r="G183" s="208"/>
      <c r="H183" s="211">
        <v>66.3</v>
      </c>
      <c r="I183" s="212"/>
      <c r="J183" s="208"/>
      <c r="K183" s="208"/>
      <c r="L183" s="213"/>
      <c r="M183" s="214"/>
      <c r="N183" s="215"/>
      <c r="O183" s="215"/>
      <c r="P183" s="215"/>
      <c r="Q183" s="215"/>
      <c r="R183" s="215"/>
      <c r="S183" s="215"/>
      <c r="T183" s="216"/>
      <c r="AT183" s="217" t="s">
        <v>135</v>
      </c>
      <c r="AU183" s="217" t="s">
        <v>133</v>
      </c>
      <c r="AV183" s="14" t="s">
        <v>132</v>
      </c>
      <c r="AW183" s="14" t="s">
        <v>29</v>
      </c>
      <c r="AX183" s="14" t="s">
        <v>78</v>
      </c>
      <c r="AY183" s="217" t="s">
        <v>126</v>
      </c>
    </row>
    <row r="184" spans="1:65" s="2" customFormat="1" ht="37.700000000000003" customHeight="1">
      <c r="A184" s="33"/>
      <c r="B184" s="34"/>
      <c r="C184" s="218" t="s">
        <v>224</v>
      </c>
      <c r="D184" s="218" t="s">
        <v>165</v>
      </c>
      <c r="E184" s="219" t="s">
        <v>225</v>
      </c>
      <c r="F184" s="220" t="s">
        <v>226</v>
      </c>
      <c r="G184" s="221" t="s">
        <v>186</v>
      </c>
      <c r="H184" s="222">
        <v>72.930000000000007</v>
      </c>
      <c r="I184" s="223"/>
      <c r="J184" s="224">
        <f>ROUND(I184*H184,2)</f>
        <v>0</v>
      </c>
      <c r="K184" s="225"/>
      <c r="L184" s="226"/>
      <c r="M184" s="227" t="s">
        <v>1</v>
      </c>
      <c r="N184" s="228" t="s">
        <v>39</v>
      </c>
      <c r="O184" s="70"/>
      <c r="P184" s="191">
        <f>O184*H184</f>
        <v>0</v>
      </c>
      <c r="Q184" s="191">
        <v>0.13500000000000001</v>
      </c>
      <c r="R184" s="191">
        <f>Q184*H184</f>
        <v>9.8455500000000011</v>
      </c>
      <c r="S184" s="191">
        <v>0</v>
      </c>
      <c r="T184" s="19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3" t="s">
        <v>169</v>
      </c>
      <c r="AT184" s="193" t="s">
        <v>165</v>
      </c>
      <c r="AU184" s="193" t="s">
        <v>133</v>
      </c>
      <c r="AY184" s="16" t="s">
        <v>126</v>
      </c>
      <c r="BE184" s="194">
        <f>IF(N184="základná",J184,0)</f>
        <v>0</v>
      </c>
      <c r="BF184" s="194">
        <f>IF(N184="znížená",J184,0)</f>
        <v>0</v>
      </c>
      <c r="BG184" s="194">
        <f>IF(N184="zákl. prenesená",J184,0)</f>
        <v>0</v>
      </c>
      <c r="BH184" s="194">
        <f>IF(N184="zníž. prenesená",J184,0)</f>
        <v>0</v>
      </c>
      <c r="BI184" s="194">
        <f>IF(N184="nulová",J184,0)</f>
        <v>0</v>
      </c>
      <c r="BJ184" s="16" t="s">
        <v>133</v>
      </c>
      <c r="BK184" s="194">
        <f>ROUND(I184*H184,2)</f>
        <v>0</v>
      </c>
      <c r="BL184" s="16" t="s">
        <v>132</v>
      </c>
      <c r="BM184" s="193" t="s">
        <v>227</v>
      </c>
    </row>
    <row r="185" spans="1:65" s="13" customFormat="1">
      <c r="B185" s="195"/>
      <c r="C185" s="196"/>
      <c r="D185" s="197" t="s">
        <v>135</v>
      </c>
      <c r="E185" s="198" t="s">
        <v>1</v>
      </c>
      <c r="F185" s="199" t="s">
        <v>228</v>
      </c>
      <c r="G185" s="196"/>
      <c r="H185" s="200">
        <v>66.3</v>
      </c>
      <c r="I185" s="201"/>
      <c r="J185" s="196"/>
      <c r="K185" s="196"/>
      <c r="L185" s="202"/>
      <c r="M185" s="203"/>
      <c r="N185" s="204"/>
      <c r="O185" s="204"/>
      <c r="P185" s="204"/>
      <c r="Q185" s="204"/>
      <c r="R185" s="204"/>
      <c r="S185" s="204"/>
      <c r="T185" s="205"/>
      <c r="AT185" s="206" t="s">
        <v>135</v>
      </c>
      <c r="AU185" s="206" t="s">
        <v>133</v>
      </c>
      <c r="AV185" s="13" t="s">
        <v>133</v>
      </c>
      <c r="AW185" s="13" t="s">
        <v>29</v>
      </c>
      <c r="AX185" s="13" t="s">
        <v>78</v>
      </c>
      <c r="AY185" s="206" t="s">
        <v>126</v>
      </c>
    </row>
    <row r="186" spans="1:65" s="13" customFormat="1">
      <c r="B186" s="195"/>
      <c r="C186" s="196"/>
      <c r="D186" s="197" t="s">
        <v>135</v>
      </c>
      <c r="E186" s="196"/>
      <c r="F186" s="199" t="s">
        <v>229</v>
      </c>
      <c r="G186" s="196"/>
      <c r="H186" s="200">
        <v>72.930000000000007</v>
      </c>
      <c r="I186" s="201"/>
      <c r="J186" s="196"/>
      <c r="K186" s="196"/>
      <c r="L186" s="202"/>
      <c r="M186" s="203"/>
      <c r="N186" s="204"/>
      <c r="O186" s="204"/>
      <c r="P186" s="204"/>
      <c r="Q186" s="204"/>
      <c r="R186" s="204"/>
      <c r="S186" s="204"/>
      <c r="T186" s="205"/>
      <c r="AT186" s="206" t="s">
        <v>135</v>
      </c>
      <c r="AU186" s="206" t="s">
        <v>133</v>
      </c>
      <c r="AV186" s="13" t="s">
        <v>133</v>
      </c>
      <c r="AW186" s="13" t="s">
        <v>4</v>
      </c>
      <c r="AX186" s="13" t="s">
        <v>78</v>
      </c>
      <c r="AY186" s="206" t="s">
        <v>126</v>
      </c>
    </row>
    <row r="187" spans="1:65" s="12" customFormat="1" ht="22.7" customHeight="1">
      <c r="B187" s="165"/>
      <c r="C187" s="166"/>
      <c r="D187" s="167" t="s">
        <v>72</v>
      </c>
      <c r="E187" s="179" t="s">
        <v>160</v>
      </c>
      <c r="F187" s="179" t="s">
        <v>230</v>
      </c>
      <c r="G187" s="166"/>
      <c r="H187" s="166"/>
      <c r="I187" s="169"/>
      <c r="J187" s="180">
        <f>BK187</f>
        <v>0</v>
      </c>
      <c r="K187" s="166"/>
      <c r="L187" s="171"/>
      <c r="M187" s="172"/>
      <c r="N187" s="173"/>
      <c r="O187" s="173"/>
      <c r="P187" s="174">
        <f>SUM(P188:P205)</f>
        <v>0</v>
      </c>
      <c r="Q187" s="173"/>
      <c r="R187" s="174">
        <f>SUM(R188:R205)</f>
        <v>24.088648200000002</v>
      </c>
      <c r="S187" s="173"/>
      <c r="T187" s="175">
        <f>SUM(T188:T205)</f>
        <v>0</v>
      </c>
      <c r="AR187" s="176" t="s">
        <v>78</v>
      </c>
      <c r="AT187" s="177" t="s">
        <v>72</v>
      </c>
      <c r="AU187" s="177" t="s">
        <v>78</v>
      </c>
      <c r="AY187" s="176" t="s">
        <v>126</v>
      </c>
      <c r="BK187" s="178">
        <f>SUM(BK188:BK205)</f>
        <v>0</v>
      </c>
    </row>
    <row r="188" spans="1:65" s="2" customFormat="1" ht="24.2" customHeight="1">
      <c r="A188" s="33"/>
      <c r="B188" s="34"/>
      <c r="C188" s="181" t="s">
        <v>231</v>
      </c>
      <c r="D188" s="181" t="s">
        <v>128</v>
      </c>
      <c r="E188" s="182" t="s">
        <v>232</v>
      </c>
      <c r="F188" s="183" t="s">
        <v>233</v>
      </c>
      <c r="G188" s="184" t="s">
        <v>186</v>
      </c>
      <c r="H188" s="185">
        <v>93.34</v>
      </c>
      <c r="I188" s="186"/>
      <c r="J188" s="187">
        <f>ROUND(I188*H188,2)</f>
        <v>0</v>
      </c>
      <c r="K188" s="188"/>
      <c r="L188" s="38"/>
      <c r="M188" s="189" t="s">
        <v>1</v>
      </c>
      <c r="N188" s="190" t="s">
        <v>39</v>
      </c>
      <c r="O188" s="70"/>
      <c r="P188" s="191">
        <f>O188*H188</f>
        <v>0</v>
      </c>
      <c r="Q188" s="191">
        <v>1.32E-2</v>
      </c>
      <c r="R188" s="191">
        <f>Q188*H188</f>
        <v>1.2320880000000001</v>
      </c>
      <c r="S188" s="191">
        <v>0</v>
      </c>
      <c r="T188" s="192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93" t="s">
        <v>132</v>
      </c>
      <c r="AT188" s="193" t="s">
        <v>128</v>
      </c>
      <c r="AU188" s="193" t="s">
        <v>133</v>
      </c>
      <c r="AY188" s="16" t="s">
        <v>126</v>
      </c>
      <c r="BE188" s="194">
        <f>IF(N188="základná",J188,0)</f>
        <v>0</v>
      </c>
      <c r="BF188" s="194">
        <f>IF(N188="znížená",J188,0)</f>
        <v>0</v>
      </c>
      <c r="BG188" s="194">
        <f>IF(N188="zákl. prenesená",J188,0)</f>
        <v>0</v>
      </c>
      <c r="BH188" s="194">
        <f>IF(N188="zníž. prenesená",J188,0)</f>
        <v>0</v>
      </c>
      <c r="BI188" s="194">
        <f>IF(N188="nulová",J188,0)</f>
        <v>0</v>
      </c>
      <c r="BJ188" s="16" t="s">
        <v>133</v>
      </c>
      <c r="BK188" s="194">
        <f>ROUND(I188*H188,2)</f>
        <v>0</v>
      </c>
      <c r="BL188" s="16" t="s">
        <v>132</v>
      </c>
      <c r="BM188" s="193" t="s">
        <v>234</v>
      </c>
    </row>
    <row r="189" spans="1:65" s="13" customFormat="1">
      <c r="B189" s="195"/>
      <c r="C189" s="196"/>
      <c r="D189" s="197" t="s">
        <v>135</v>
      </c>
      <c r="E189" s="198" t="s">
        <v>1</v>
      </c>
      <c r="F189" s="199" t="s">
        <v>235</v>
      </c>
      <c r="G189" s="196"/>
      <c r="H189" s="200">
        <v>93.34</v>
      </c>
      <c r="I189" s="201"/>
      <c r="J189" s="196"/>
      <c r="K189" s="196"/>
      <c r="L189" s="202"/>
      <c r="M189" s="203"/>
      <c r="N189" s="204"/>
      <c r="O189" s="204"/>
      <c r="P189" s="204"/>
      <c r="Q189" s="204"/>
      <c r="R189" s="204"/>
      <c r="S189" s="204"/>
      <c r="T189" s="205"/>
      <c r="AT189" s="206" t="s">
        <v>135</v>
      </c>
      <c r="AU189" s="206" t="s">
        <v>133</v>
      </c>
      <c r="AV189" s="13" t="s">
        <v>133</v>
      </c>
      <c r="AW189" s="13" t="s">
        <v>29</v>
      </c>
      <c r="AX189" s="13" t="s">
        <v>78</v>
      </c>
      <c r="AY189" s="206" t="s">
        <v>126</v>
      </c>
    </row>
    <row r="190" spans="1:65" s="2" customFormat="1" ht="24.2" customHeight="1">
      <c r="A190" s="33"/>
      <c r="B190" s="34"/>
      <c r="C190" s="181" t="s">
        <v>7</v>
      </c>
      <c r="D190" s="181" t="s">
        <v>128</v>
      </c>
      <c r="E190" s="182" t="s">
        <v>236</v>
      </c>
      <c r="F190" s="183" t="s">
        <v>237</v>
      </c>
      <c r="G190" s="184" t="s">
        <v>186</v>
      </c>
      <c r="H190" s="185">
        <v>93.34</v>
      </c>
      <c r="I190" s="186"/>
      <c r="J190" s="187">
        <f>ROUND(I190*H190,2)</f>
        <v>0</v>
      </c>
      <c r="K190" s="188"/>
      <c r="L190" s="38"/>
      <c r="M190" s="189" t="s">
        <v>1</v>
      </c>
      <c r="N190" s="190" t="s">
        <v>39</v>
      </c>
      <c r="O190" s="70"/>
      <c r="P190" s="191">
        <f>O190*H190</f>
        <v>0</v>
      </c>
      <c r="Q190" s="191">
        <v>4.2900000000000004E-3</v>
      </c>
      <c r="R190" s="191">
        <f>Q190*H190</f>
        <v>0.40042860000000008</v>
      </c>
      <c r="S190" s="191">
        <v>0</v>
      </c>
      <c r="T190" s="192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3" t="s">
        <v>132</v>
      </c>
      <c r="AT190" s="193" t="s">
        <v>128</v>
      </c>
      <c r="AU190" s="193" t="s">
        <v>133</v>
      </c>
      <c r="AY190" s="16" t="s">
        <v>126</v>
      </c>
      <c r="BE190" s="194">
        <f>IF(N190="základná",J190,0)</f>
        <v>0</v>
      </c>
      <c r="BF190" s="194">
        <f>IF(N190="znížená",J190,0)</f>
        <v>0</v>
      </c>
      <c r="BG190" s="194">
        <f>IF(N190="zákl. prenesená",J190,0)</f>
        <v>0</v>
      </c>
      <c r="BH190" s="194">
        <f>IF(N190="zníž. prenesená",J190,0)</f>
        <v>0</v>
      </c>
      <c r="BI190" s="194">
        <f>IF(N190="nulová",J190,0)</f>
        <v>0</v>
      </c>
      <c r="BJ190" s="16" t="s">
        <v>133</v>
      </c>
      <c r="BK190" s="194">
        <f>ROUND(I190*H190,2)</f>
        <v>0</v>
      </c>
      <c r="BL190" s="16" t="s">
        <v>132</v>
      </c>
      <c r="BM190" s="193" t="s">
        <v>238</v>
      </c>
    </row>
    <row r="191" spans="1:65" s="2" customFormat="1" ht="24.2" customHeight="1">
      <c r="A191" s="33"/>
      <c r="B191" s="34"/>
      <c r="C191" s="181" t="s">
        <v>239</v>
      </c>
      <c r="D191" s="181" t="s">
        <v>128</v>
      </c>
      <c r="E191" s="182" t="s">
        <v>240</v>
      </c>
      <c r="F191" s="183" t="s">
        <v>241</v>
      </c>
      <c r="G191" s="184" t="s">
        <v>186</v>
      </c>
      <c r="H191" s="185">
        <v>143.24</v>
      </c>
      <c r="I191" s="186"/>
      <c r="J191" s="187">
        <f>ROUND(I191*H191,2)</f>
        <v>0</v>
      </c>
      <c r="K191" s="188"/>
      <c r="L191" s="38"/>
      <c r="M191" s="189" t="s">
        <v>1</v>
      </c>
      <c r="N191" s="190" t="s">
        <v>39</v>
      </c>
      <c r="O191" s="70"/>
      <c r="P191" s="191">
        <f>O191*H191</f>
        <v>0</v>
      </c>
      <c r="Q191" s="191">
        <v>1.26E-2</v>
      </c>
      <c r="R191" s="191">
        <f>Q191*H191</f>
        <v>1.8048240000000002</v>
      </c>
      <c r="S191" s="191">
        <v>0</v>
      </c>
      <c r="T191" s="19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93" t="s">
        <v>132</v>
      </c>
      <c r="AT191" s="193" t="s">
        <v>128</v>
      </c>
      <c r="AU191" s="193" t="s">
        <v>133</v>
      </c>
      <c r="AY191" s="16" t="s">
        <v>126</v>
      </c>
      <c r="BE191" s="194">
        <f>IF(N191="základná",J191,0)</f>
        <v>0</v>
      </c>
      <c r="BF191" s="194">
        <f>IF(N191="znížená",J191,0)</f>
        <v>0</v>
      </c>
      <c r="BG191" s="194">
        <f>IF(N191="zákl. prenesená",J191,0)</f>
        <v>0</v>
      </c>
      <c r="BH191" s="194">
        <f>IF(N191="zníž. prenesená",J191,0)</f>
        <v>0</v>
      </c>
      <c r="BI191" s="194">
        <f>IF(N191="nulová",J191,0)</f>
        <v>0</v>
      </c>
      <c r="BJ191" s="16" t="s">
        <v>133</v>
      </c>
      <c r="BK191" s="194">
        <f>ROUND(I191*H191,2)</f>
        <v>0</v>
      </c>
      <c r="BL191" s="16" t="s">
        <v>132</v>
      </c>
      <c r="BM191" s="193" t="s">
        <v>242</v>
      </c>
    </row>
    <row r="192" spans="1:65" s="13" customFormat="1">
      <c r="B192" s="195"/>
      <c r="C192" s="196"/>
      <c r="D192" s="197" t="s">
        <v>135</v>
      </c>
      <c r="E192" s="198" t="s">
        <v>1</v>
      </c>
      <c r="F192" s="199" t="s">
        <v>243</v>
      </c>
      <c r="G192" s="196"/>
      <c r="H192" s="200">
        <v>143.24</v>
      </c>
      <c r="I192" s="201"/>
      <c r="J192" s="196"/>
      <c r="K192" s="196"/>
      <c r="L192" s="202"/>
      <c r="M192" s="203"/>
      <c r="N192" s="204"/>
      <c r="O192" s="204"/>
      <c r="P192" s="204"/>
      <c r="Q192" s="204"/>
      <c r="R192" s="204"/>
      <c r="S192" s="204"/>
      <c r="T192" s="205"/>
      <c r="AT192" s="206" t="s">
        <v>135</v>
      </c>
      <c r="AU192" s="206" t="s">
        <v>133</v>
      </c>
      <c r="AV192" s="13" t="s">
        <v>133</v>
      </c>
      <c r="AW192" s="13" t="s">
        <v>29</v>
      </c>
      <c r="AX192" s="13" t="s">
        <v>73</v>
      </c>
      <c r="AY192" s="206" t="s">
        <v>126</v>
      </c>
    </row>
    <row r="193" spans="1:65" s="14" customFormat="1">
      <c r="B193" s="207"/>
      <c r="C193" s="208"/>
      <c r="D193" s="197" t="s">
        <v>135</v>
      </c>
      <c r="E193" s="209" t="s">
        <v>1</v>
      </c>
      <c r="F193" s="210" t="s">
        <v>138</v>
      </c>
      <c r="G193" s="208"/>
      <c r="H193" s="211">
        <v>143.24</v>
      </c>
      <c r="I193" s="212"/>
      <c r="J193" s="208"/>
      <c r="K193" s="208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135</v>
      </c>
      <c r="AU193" s="217" t="s">
        <v>133</v>
      </c>
      <c r="AV193" s="14" t="s">
        <v>132</v>
      </c>
      <c r="AW193" s="14" t="s">
        <v>29</v>
      </c>
      <c r="AX193" s="14" t="s">
        <v>78</v>
      </c>
      <c r="AY193" s="217" t="s">
        <v>126</v>
      </c>
    </row>
    <row r="194" spans="1:65" s="2" customFormat="1" ht="24.2" customHeight="1">
      <c r="A194" s="33"/>
      <c r="B194" s="34"/>
      <c r="C194" s="181" t="s">
        <v>244</v>
      </c>
      <c r="D194" s="181" t="s">
        <v>128</v>
      </c>
      <c r="E194" s="182" t="s">
        <v>245</v>
      </c>
      <c r="F194" s="183" t="s">
        <v>246</v>
      </c>
      <c r="G194" s="184" t="s">
        <v>186</v>
      </c>
      <c r="H194" s="185">
        <v>173.76</v>
      </c>
      <c r="I194" s="186"/>
      <c r="J194" s="187">
        <f>ROUND(I194*H194,2)</f>
        <v>0</v>
      </c>
      <c r="K194" s="188"/>
      <c r="L194" s="38"/>
      <c r="M194" s="189" t="s">
        <v>1</v>
      </c>
      <c r="N194" s="190" t="s">
        <v>39</v>
      </c>
      <c r="O194" s="70"/>
      <c r="P194" s="191">
        <f>O194*H194</f>
        <v>0</v>
      </c>
      <c r="Q194" s="191">
        <v>6.8199999999999997E-3</v>
      </c>
      <c r="R194" s="191">
        <f>Q194*H194</f>
        <v>1.1850432</v>
      </c>
      <c r="S194" s="191">
        <v>0</v>
      </c>
      <c r="T194" s="192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93" t="s">
        <v>132</v>
      </c>
      <c r="AT194" s="193" t="s">
        <v>128</v>
      </c>
      <c r="AU194" s="193" t="s">
        <v>133</v>
      </c>
      <c r="AY194" s="16" t="s">
        <v>126</v>
      </c>
      <c r="BE194" s="194">
        <f>IF(N194="základná",J194,0)</f>
        <v>0</v>
      </c>
      <c r="BF194" s="194">
        <f>IF(N194="znížená",J194,0)</f>
        <v>0</v>
      </c>
      <c r="BG194" s="194">
        <f>IF(N194="zákl. prenesená",J194,0)</f>
        <v>0</v>
      </c>
      <c r="BH194" s="194">
        <f>IF(N194="zníž. prenesená",J194,0)</f>
        <v>0</v>
      </c>
      <c r="BI194" s="194">
        <f>IF(N194="nulová",J194,0)</f>
        <v>0</v>
      </c>
      <c r="BJ194" s="16" t="s">
        <v>133</v>
      </c>
      <c r="BK194" s="194">
        <f>ROUND(I194*H194,2)</f>
        <v>0</v>
      </c>
      <c r="BL194" s="16" t="s">
        <v>132</v>
      </c>
      <c r="BM194" s="193" t="s">
        <v>247</v>
      </c>
    </row>
    <row r="195" spans="1:65" s="13" customFormat="1">
      <c r="B195" s="195"/>
      <c r="C195" s="196"/>
      <c r="D195" s="197" t="s">
        <v>135</v>
      </c>
      <c r="E195" s="198" t="s">
        <v>1</v>
      </c>
      <c r="F195" s="199" t="s">
        <v>248</v>
      </c>
      <c r="G195" s="196"/>
      <c r="H195" s="200">
        <v>173.76</v>
      </c>
      <c r="I195" s="201"/>
      <c r="J195" s="196"/>
      <c r="K195" s="196"/>
      <c r="L195" s="202"/>
      <c r="M195" s="203"/>
      <c r="N195" s="204"/>
      <c r="O195" s="204"/>
      <c r="P195" s="204"/>
      <c r="Q195" s="204"/>
      <c r="R195" s="204"/>
      <c r="S195" s="204"/>
      <c r="T195" s="205"/>
      <c r="AT195" s="206" t="s">
        <v>135</v>
      </c>
      <c r="AU195" s="206" t="s">
        <v>133</v>
      </c>
      <c r="AV195" s="13" t="s">
        <v>133</v>
      </c>
      <c r="AW195" s="13" t="s">
        <v>29</v>
      </c>
      <c r="AX195" s="13" t="s">
        <v>78</v>
      </c>
      <c r="AY195" s="206" t="s">
        <v>126</v>
      </c>
    </row>
    <row r="196" spans="1:65" s="2" customFormat="1" ht="24.2" customHeight="1">
      <c r="A196" s="33"/>
      <c r="B196" s="34"/>
      <c r="C196" s="181" t="s">
        <v>249</v>
      </c>
      <c r="D196" s="181" t="s">
        <v>128</v>
      </c>
      <c r="E196" s="182" t="s">
        <v>250</v>
      </c>
      <c r="F196" s="183" t="s">
        <v>251</v>
      </c>
      <c r="G196" s="184" t="s">
        <v>186</v>
      </c>
      <c r="H196" s="185">
        <v>317</v>
      </c>
      <c r="I196" s="186"/>
      <c r="J196" s="187">
        <f>ROUND(I196*H196,2)</f>
        <v>0</v>
      </c>
      <c r="K196" s="188"/>
      <c r="L196" s="38"/>
      <c r="M196" s="189" t="s">
        <v>1</v>
      </c>
      <c r="N196" s="190" t="s">
        <v>39</v>
      </c>
      <c r="O196" s="70"/>
      <c r="P196" s="191">
        <f>O196*H196</f>
        <v>0</v>
      </c>
      <c r="Q196" s="191">
        <v>4.0899999999999999E-3</v>
      </c>
      <c r="R196" s="191">
        <f>Q196*H196</f>
        <v>1.29653</v>
      </c>
      <c r="S196" s="191">
        <v>0</v>
      </c>
      <c r="T196" s="19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3" t="s">
        <v>132</v>
      </c>
      <c r="AT196" s="193" t="s">
        <v>128</v>
      </c>
      <c r="AU196" s="193" t="s">
        <v>133</v>
      </c>
      <c r="AY196" s="16" t="s">
        <v>126</v>
      </c>
      <c r="BE196" s="194">
        <f>IF(N196="základná",J196,0)</f>
        <v>0</v>
      </c>
      <c r="BF196" s="194">
        <f>IF(N196="znížená",J196,0)</f>
        <v>0</v>
      </c>
      <c r="BG196" s="194">
        <f>IF(N196="zákl. prenesená",J196,0)</f>
        <v>0</v>
      </c>
      <c r="BH196" s="194">
        <f>IF(N196="zníž. prenesená",J196,0)</f>
        <v>0</v>
      </c>
      <c r="BI196" s="194">
        <f>IF(N196="nulová",J196,0)</f>
        <v>0</v>
      </c>
      <c r="BJ196" s="16" t="s">
        <v>133</v>
      </c>
      <c r="BK196" s="194">
        <f>ROUND(I196*H196,2)</f>
        <v>0</v>
      </c>
      <c r="BL196" s="16" t="s">
        <v>132</v>
      </c>
      <c r="BM196" s="193" t="s">
        <v>252</v>
      </c>
    </row>
    <row r="197" spans="1:65" s="2" customFormat="1" ht="24.2" customHeight="1">
      <c r="A197" s="33"/>
      <c r="B197" s="34"/>
      <c r="C197" s="181" t="s">
        <v>253</v>
      </c>
      <c r="D197" s="181" t="s">
        <v>128</v>
      </c>
      <c r="E197" s="182" t="s">
        <v>254</v>
      </c>
      <c r="F197" s="183" t="s">
        <v>255</v>
      </c>
      <c r="G197" s="184" t="s">
        <v>186</v>
      </c>
      <c r="H197" s="185">
        <v>218.3</v>
      </c>
      <c r="I197" s="186"/>
      <c r="J197" s="187">
        <f>ROUND(I197*H197,2)</f>
        <v>0</v>
      </c>
      <c r="K197" s="188"/>
      <c r="L197" s="38"/>
      <c r="M197" s="189" t="s">
        <v>1</v>
      </c>
      <c r="N197" s="190" t="s">
        <v>39</v>
      </c>
      <c r="O197" s="70"/>
      <c r="P197" s="191">
        <f>O197*H197</f>
        <v>0</v>
      </c>
      <c r="Q197" s="191">
        <v>4.9300000000000004E-3</v>
      </c>
      <c r="R197" s="191">
        <f>Q197*H197</f>
        <v>1.076219</v>
      </c>
      <c r="S197" s="191">
        <v>0</v>
      </c>
      <c r="T197" s="19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93" t="s">
        <v>132</v>
      </c>
      <c r="AT197" s="193" t="s">
        <v>128</v>
      </c>
      <c r="AU197" s="193" t="s">
        <v>133</v>
      </c>
      <c r="AY197" s="16" t="s">
        <v>126</v>
      </c>
      <c r="BE197" s="194">
        <f>IF(N197="základná",J197,0)</f>
        <v>0</v>
      </c>
      <c r="BF197" s="194">
        <f>IF(N197="znížená",J197,0)</f>
        <v>0</v>
      </c>
      <c r="BG197" s="194">
        <f>IF(N197="zákl. prenesená",J197,0)</f>
        <v>0</v>
      </c>
      <c r="BH197" s="194">
        <f>IF(N197="zníž. prenesená",J197,0)</f>
        <v>0</v>
      </c>
      <c r="BI197" s="194">
        <f>IF(N197="nulová",J197,0)</f>
        <v>0</v>
      </c>
      <c r="BJ197" s="16" t="s">
        <v>133</v>
      </c>
      <c r="BK197" s="194">
        <f>ROUND(I197*H197,2)</f>
        <v>0</v>
      </c>
      <c r="BL197" s="16" t="s">
        <v>132</v>
      </c>
      <c r="BM197" s="193" t="s">
        <v>256</v>
      </c>
    </row>
    <row r="198" spans="1:65" s="2" customFormat="1" ht="62.85" customHeight="1">
      <c r="A198" s="33"/>
      <c r="B198" s="34"/>
      <c r="C198" s="181" t="s">
        <v>257</v>
      </c>
      <c r="D198" s="181" t="s">
        <v>128</v>
      </c>
      <c r="E198" s="182" t="s">
        <v>258</v>
      </c>
      <c r="F198" s="183" t="s">
        <v>259</v>
      </c>
      <c r="G198" s="184" t="s">
        <v>186</v>
      </c>
      <c r="H198" s="185">
        <v>218.3</v>
      </c>
      <c r="I198" s="186"/>
      <c r="J198" s="187">
        <f>ROUND(I198*H198,2)</f>
        <v>0</v>
      </c>
      <c r="K198" s="188"/>
      <c r="L198" s="38"/>
      <c r="M198" s="189" t="s">
        <v>1</v>
      </c>
      <c r="N198" s="190" t="s">
        <v>39</v>
      </c>
      <c r="O198" s="70"/>
      <c r="P198" s="191">
        <f>O198*H198</f>
        <v>0</v>
      </c>
      <c r="Q198" s="191">
        <v>4.15E-3</v>
      </c>
      <c r="R198" s="191">
        <f>Q198*H198</f>
        <v>0.90594500000000011</v>
      </c>
      <c r="S198" s="191">
        <v>0</v>
      </c>
      <c r="T198" s="19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3" t="s">
        <v>132</v>
      </c>
      <c r="AT198" s="193" t="s">
        <v>128</v>
      </c>
      <c r="AU198" s="193" t="s">
        <v>133</v>
      </c>
      <c r="AY198" s="16" t="s">
        <v>126</v>
      </c>
      <c r="BE198" s="194">
        <f>IF(N198="základná",J198,0)</f>
        <v>0</v>
      </c>
      <c r="BF198" s="194">
        <f>IF(N198="znížená",J198,0)</f>
        <v>0</v>
      </c>
      <c r="BG198" s="194">
        <f>IF(N198="zákl. prenesená",J198,0)</f>
        <v>0</v>
      </c>
      <c r="BH198" s="194">
        <f>IF(N198="zníž. prenesená",J198,0)</f>
        <v>0</v>
      </c>
      <c r="BI198" s="194">
        <f>IF(N198="nulová",J198,0)</f>
        <v>0</v>
      </c>
      <c r="BJ198" s="16" t="s">
        <v>133</v>
      </c>
      <c r="BK198" s="194">
        <f>ROUND(I198*H198,2)</f>
        <v>0</v>
      </c>
      <c r="BL198" s="16" t="s">
        <v>132</v>
      </c>
      <c r="BM198" s="193" t="s">
        <v>260</v>
      </c>
    </row>
    <row r="199" spans="1:65" s="2" customFormat="1" ht="37.700000000000003" customHeight="1">
      <c r="A199" s="33"/>
      <c r="B199" s="34"/>
      <c r="C199" s="181" t="s">
        <v>261</v>
      </c>
      <c r="D199" s="181" t="s">
        <v>128</v>
      </c>
      <c r="E199" s="182" t="s">
        <v>262</v>
      </c>
      <c r="F199" s="183" t="s">
        <v>263</v>
      </c>
      <c r="G199" s="184" t="s">
        <v>186</v>
      </c>
      <c r="H199" s="185">
        <v>218.3</v>
      </c>
      <c r="I199" s="186"/>
      <c r="J199" s="187">
        <f>ROUND(I199*H199,2)</f>
        <v>0</v>
      </c>
      <c r="K199" s="188"/>
      <c r="L199" s="38"/>
      <c r="M199" s="189" t="s">
        <v>1</v>
      </c>
      <c r="N199" s="190" t="s">
        <v>39</v>
      </c>
      <c r="O199" s="70"/>
      <c r="P199" s="191">
        <f>O199*H199</f>
        <v>0</v>
      </c>
      <c r="Q199" s="191">
        <v>1.239E-2</v>
      </c>
      <c r="R199" s="191">
        <f>Q199*H199</f>
        <v>2.7047370000000002</v>
      </c>
      <c r="S199" s="191">
        <v>0</v>
      </c>
      <c r="T199" s="192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93" t="s">
        <v>132</v>
      </c>
      <c r="AT199" s="193" t="s">
        <v>128</v>
      </c>
      <c r="AU199" s="193" t="s">
        <v>133</v>
      </c>
      <c r="AY199" s="16" t="s">
        <v>126</v>
      </c>
      <c r="BE199" s="194">
        <f>IF(N199="základná",J199,0)</f>
        <v>0</v>
      </c>
      <c r="BF199" s="194">
        <f>IF(N199="znížená",J199,0)</f>
        <v>0</v>
      </c>
      <c r="BG199" s="194">
        <f>IF(N199="zákl. prenesená",J199,0)</f>
        <v>0</v>
      </c>
      <c r="BH199" s="194">
        <f>IF(N199="zníž. prenesená",J199,0)</f>
        <v>0</v>
      </c>
      <c r="BI199" s="194">
        <f>IF(N199="nulová",J199,0)</f>
        <v>0</v>
      </c>
      <c r="BJ199" s="16" t="s">
        <v>133</v>
      </c>
      <c r="BK199" s="194">
        <f>ROUND(I199*H199,2)</f>
        <v>0</v>
      </c>
      <c r="BL199" s="16" t="s">
        <v>132</v>
      </c>
      <c r="BM199" s="193" t="s">
        <v>264</v>
      </c>
    </row>
    <row r="200" spans="1:65" s="13" customFormat="1">
      <c r="B200" s="195"/>
      <c r="C200" s="196"/>
      <c r="D200" s="197" t="s">
        <v>135</v>
      </c>
      <c r="E200" s="198" t="s">
        <v>1</v>
      </c>
      <c r="F200" s="199" t="s">
        <v>265</v>
      </c>
      <c r="G200" s="196"/>
      <c r="H200" s="200">
        <v>109.15</v>
      </c>
      <c r="I200" s="201"/>
      <c r="J200" s="196"/>
      <c r="K200" s="196"/>
      <c r="L200" s="202"/>
      <c r="M200" s="203"/>
      <c r="N200" s="204"/>
      <c r="O200" s="204"/>
      <c r="P200" s="204"/>
      <c r="Q200" s="204"/>
      <c r="R200" s="204"/>
      <c r="S200" s="204"/>
      <c r="T200" s="205"/>
      <c r="AT200" s="206" t="s">
        <v>135</v>
      </c>
      <c r="AU200" s="206" t="s">
        <v>133</v>
      </c>
      <c r="AV200" s="13" t="s">
        <v>133</v>
      </c>
      <c r="AW200" s="13" t="s">
        <v>29</v>
      </c>
      <c r="AX200" s="13" t="s">
        <v>73</v>
      </c>
      <c r="AY200" s="206" t="s">
        <v>126</v>
      </c>
    </row>
    <row r="201" spans="1:65" s="13" customFormat="1">
      <c r="B201" s="195"/>
      <c r="C201" s="196"/>
      <c r="D201" s="197" t="s">
        <v>135</v>
      </c>
      <c r="E201" s="198" t="s">
        <v>1</v>
      </c>
      <c r="F201" s="199" t="s">
        <v>266</v>
      </c>
      <c r="G201" s="196"/>
      <c r="H201" s="200">
        <v>109.15</v>
      </c>
      <c r="I201" s="201"/>
      <c r="J201" s="196"/>
      <c r="K201" s="196"/>
      <c r="L201" s="202"/>
      <c r="M201" s="203"/>
      <c r="N201" s="204"/>
      <c r="O201" s="204"/>
      <c r="P201" s="204"/>
      <c r="Q201" s="204"/>
      <c r="R201" s="204"/>
      <c r="S201" s="204"/>
      <c r="T201" s="205"/>
      <c r="AT201" s="206" t="s">
        <v>135</v>
      </c>
      <c r="AU201" s="206" t="s">
        <v>133</v>
      </c>
      <c r="AV201" s="13" t="s">
        <v>133</v>
      </c>
      <c r="AW201" s="13" t="s">
        <v>29</v>
      </c>
      <c r="AX201" s="13" t="s">
        <v>73</v>
      </c>
      <c r="AY201" s="206" t="s">
        <v>126</v>
      </c>
    </row>
    <row r="202" spans="1:65" s="14" customFormat="1">
      <c r="B202" s="207"/>
      <c r="C202" s="208"/>
      <c r="D202" s="197" t="s">
        <v>135</v>
      </c>
      <c r="E202" s="209" t="s">
        <v>1</v>
      </c>
      <c r="F202" s="210" t="s">
        <v>138</v>
      </c>
      <c r="G202" s="208"/>
      <c r="H202" s="211">
        <v>218.3</v>
      </c>
      <c r="I202" s="212"/>
      <c r="J202" s="208"/>
      <c r="K202" s="208"/>
      <c r="L202" s="213"/>
      <c r="M202" s="214"/>
      <c r="N202" s="215"/>
      <c r="O202" s="215"/>
      <c r="P202" s="215"/>
      <c r="Q202" s="215"/>
      <c r="R202" s="215"/>
      <c r="S202" s="215"/>
      <c r="T202" s="216"/>
      <c r="AT202" s="217" t="s">
        <v>135</v>
      </c>
      <c r="AU202" s="217" t="s">
        <v>133</v>
      </c>
      <c r="AV202" s="14" t="s">
        <v>132</v>
      </c>
      <c r="AW202" s="14" t="s">
        <v>29</v>
      </c>
      <c r="AX202" s="14" t="s">
        <v>78</v>
      </c>
      <c r="AY202" s="217" t="s">
        <v>126</v>
      </c>
    </row>
    <row r="203" spans="1:65" s="2" customFormat="1" ht="24.2" customHeight="1">
      <c r="A203" s="33"/>
      <c r="B203" s="34"/>
      <c r="C203" s="181" t="s">
        <v>267</v>
      </c>
      <c r="D203" s="181" t="s">
        <v>128</v>
      </c>
      <c r="E203" s="182" t="s">
        <v>268</v>
      </c>
      <c r="F203" s="183" t="s">
        <v>269</v>
      </c>
      <c r="G203" s="184" t="s">
        <v>186</v>
      </c>
      <c r="H203" s="185">
        <v>186.68</v>
      </c>
      <c r="I203" s="186"/>
      <c r="J203" s="187">
        <f>ROUND(I203*H203,2)</f>
        <v>0</v>
      </c>
      <c r="K203" s="188"/>
      <c r="L203" s="38"/>
      <c r="M203" s="189" t="s">
        <v>1</v>
      </c>
      <c r="N203" s="190" t="s">
        <v>39</v>
      </c>
      <c r="O203" s="70"/>
      <c r="P203" s="191">
        <f>O203*H203</f>
        <v>0</v>
      </c>
      <c r="Q203" s="191">
        <v>0</v>
      </c>
      <c r="R203" s="191">
        <f>Q203*H203</f>
        <v>0</v>
      </c>
      <c r="S203" s="191">
        <v>0</v>
      </c>
      <c r="T203" s="192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93" t="s">
        <v>132</v>
      </c>
      <c r="AT203" s="193" t="s">
        <v>128</v>
      </c>
      <c r="AU203" s="193" t="s">
        <v>133</v>
      </c>
      <c r="AY203" s="16" t="s">
        <v>126</v>
      </c>
      <c r="BE203" s="194">
        <f>IF(N203="základná",J203,0)</f>
        <v>0</v>
      </c>
      <c r="BF203" s="194">
        <f>IF(N203="znížená",J203,0)</f>
        <v>0</v>
      </c>
      <c r="BG203" s="194">
        <f>IF(N203="zákl. prenesená",J203,0)</f>
        <v>0</v>
      </c>
      <c r="BH203" s="194">
        <f>IF(N203="zníž. prenesená",J203,0)</f>
        <v>0</v>
      </c>
      <c r="BI203" s="194">
        <f>IF(N203="nulová",J203,0)</f>
        <v>0</v>
      </c>
      <c r="BJ203" s="16" t="s">
        <v>133</v>
      </c>
      <c r="BK203" s="194">
        <f>ROUND(I203*H203,2)</f>
        <v>0</v>
      </c>
      <c r="BL203" s="16" t="s">
        <v>132</v>
      </c>
      <c r="BM203" s="193" t="s">
        <v>270</v>
      </c>
    </row>
    <row r="204" spans="1:65" s="13" customFormat="1">
      <c r="B204" s="195"/>
      <c r="C204" s="196"/>
      <c r="D204" s="197" t="s">
        <v>135</v>
      </c>
      <c r="E204" s="198" t="s">
        <v>1</v>
      </c>
      <c r="F204" s="199" t="s">
        <v>271</v>
      </c>
      <c r="G204" s="196"/>
      <c r="H204" s="200">
        <v>186.68</v>
      </c>
      <c r="I204" s="201"/>
      <c r="J204" s="196"/>
      <c r="K204" s="196"/>
      <c r="L204" s="202"/>
      <c r="M204" s="203"/>
      <c r="N204" s="204"/>
      <c r="O204" s="204"/>
      <c r="P204" s="204"/>
      <c r="Q204" s="204"/>
      <c r="R204" s="204"/>
      <c r="S204" s="204"/>
      <c r="T204" s="205"/>
      <c r="AT204" s="206" t="s">
        <v>135</v>
      </c>
      <c r="AU204" s="206" t="s">
        <v>133</v>
      </c>
      <c r="AV204" s="13" t="s">
        <v>133</v>
      </c>
      <c r="AW204" s="13" t="s">
        <v>29</v>
      </c>
      <c r="AX204" s="13" t="s">
        <v>78</v>
      </c>
      <c r="AY204" s="206" t="s">
        <v>126</v>
      </c>
    </row>
    <row r="205" spans="1:65" s="2" customFormat="1" ht="24.2" customHeight="1">
      <c r="A205" s="33"/>
      <c r="B205" s="34"/>
      <c r="C205" s="218" t="s">
        <v>272</v>
      </c>
      <c r="D205" s="218" t="s">
        <v>165</v>
      </c>
      <c r="E205" s="219" t="s">
        <v>273</v>
      </c>
      <c r="F205" s="220" t="s">
        <v>274</v>
      </c>
      <c r="G205" s="221" t="s">
        <v>131</v>
      </c>
      <c r="H205" s="222">
        <v>11.313000000000001</v>
      </c>
      <c r="I205" s="223"/>
      <c r="J205" s="224">
        <f>ROUND(I205*H205,2)</f>
        <v>0</v>
      </c>
      <c r="K205" s="225"/>
      <c r="L205" s="226"/>
      <c r="M205" s="227" t="s">
        <v>1</v>
      </c>
      <c r="N205" s="228" t="s">
        <v>39</v>
      </c>
      <c r="O205" s="70"/>
      <c r="P205" s="191">
        <f>O205*H205</f>
        <v>0</v>
      </c>
      <c r="Q205" s="191">
        <v>1.1918</v>
      </c>
      <c r="R205" s="191">
        <f>Q205*H205</f>
        <v>13.482833400000001</v>
      </c>
      <c r="S205" s="191">
        <v>0</v>
      </c>
      <c r="T205" s="192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93" t="s">
        <v>169</v>
      </c>
      <c r="AT205" s="193" t="s">
        <v>165</v>
      </c>
      <c r="AU205" s="193" t="s">
        <v>133</v>
      </c>
      <c r="AY205" s="16" t="s">
        <v>126</v>
      </c>
      <c r="BE205" s="194">
        <f>IF(N205="základná",J205,0)</f>
        <v>0</v>
      </c>
      <c r="BF205" s="194">
        <f>IF(N205="znížená",J205,0)</f>
        <v>0</v>
      </c>
      <c r="BG205" s="194">
        <f>IF(N205="zákl. prenesená",J205,0)</f>
        <v>0</v>
      </c>
      <c r="BH205" s="194">
        <f>IF(N205="zníž. prenesená",J205,0)</f>
        <v>0</v>
      </c>
      <c r="BI205" s="194">
        <f>IF(N205="nulová",J205,0)</f>
        <v>0</v>
      </c>
      <c r="BJ205" s="16" t="s">
        <v>133</v>
      </c>
      <c r="BK205" s="194">
        <f>ROUND(I205*H205,2)</f>
        <v>0</v>
      </c>
      <c r="BL205" s="16" t="s">
        <v>132</v>
      </c>
      <c r="BM205" s="193" t="s">
        <v>275</v>
      </c>
    </row>
    <row r="206" spans="1:65" s="12" customFormat="1" ht="22.7" customHeight="1">
      <c r="B206" s="165"/>
      <c r="C206" s="166"/>
      <c r="D206" s="167" t="s">
        <v>72</v>
      </c>
      <c r="E206" s="179" t="s">
        <v>175</v>
      </c>
      <c r="F206" s="179" t="s">
        <v>276</v>
      </c>
      <c r="G206" s="166"/>
      <c r="H206" s="166"/>
      <c r="I206" s="169"/>
      <c r="J206" s="180">
        <f>BK206</f>
        <v>0</v>
      </c>
      <c r="K206" s="166"/>
      <c r="L206" s="171"/>
      <c r="M206" s="172"/>
      <c r="N206" s="173"/>
      <c r="O206" s="173"/>
      <c r="P206" s="174">
        <f>SUM(P207:P217)</f>
        <v>0</v>
      </c>
      <c r="Q206" s="173"/>
      <c r="R206" s="174">
        <f>SUM(R207:R217)</f>
        <v>17.8453415</v>
      </c>
      <c r="S206" s="173"/>
      <c r="T206" s="175">
        <f>SUM(T207:T217)</f>
        <v>0</v>
      </c>
      <c r="AR206" s="176" t="s">
        <v>78</v>
      </c>
      <c r="AT206" s="177" t="s">
        <v>72</v>
      </c>
      <c r="AU206" s="177" t="s">
        <v>78</v>
      </c>
      <c r="AY206" s="176" t="s">
        <v>126</v>
      </c>
      <c r="BK206" s="178">
        <f>SUM(BK207:BK217)</f>
        <v>0</v>
      </c>
    </row>
    <row r="207" spans="1:65" s="2" customFormat="1" ht="62.85" customHeight="1">
      <c r="A207" s="33"/>
      <c r="B207" s="34"/>
      <c r="C207" s="181" t="s">
        <v>277</v>
      </c>
      <c r="D207" s="181" t="s">
        <v>128</v>
      </c>
      <c r="E207" s="182" t="s">
        <v>278</v>
      </c>
      <c r="F207" s="183" t="s">
        <v>279</v>
      </c>
      <c r="G207" s="184" t="s">
        <v>280</v>
      </c>
      <c r="H207" s="185">
        <v>102.77500000000001</v>
      </c>
      <c r="I207" s="186"/>
      <c r="J207" s="187">
        <f>ROUND(I207*H207,2)</f>
        <v>0</v>
      </c>
      <c r="K207" s="188"/>
      <c r="L207" s="38"/>
      <c r="M207" s="189" t="s">
        <v>1</v>
      </c>
      <c r="N207" s="190" t="s">
        <v>39</v>
      </c>
      <c r="O207" s="70"/>
      <c r="P207" s="191">
        <f>O207*H207</f>
        <v>0</v>
      </c>
      <c r="Q207" s="191">
        <v>0.16400999999999999</v>
      </c>
      <c r="R207" s="191">
        <f>Q207*H207</f>
        <v>16.856127749999999</v>
      </c>
      <c r="S207" s="191">
        <v>0</v>
      </c>
      <c r="T207" s="192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93" t="s">
        <v>132</v>
      </c>
      <c r="AT207" s="193" t="s">
        <v>128</v>
      </c>
      <c r="AU207" s="193" t="s">
        <v>133</v>
      </c>
      <c r="AY207" s="16" t="s">
        <v>126</v>
      </c>
      <c r="BE207" s="194">
        <f>IF(N207="základná",J207,0)</f>
        <v>0</v>
      </c>
      <c r="BF207" s="194">
        <f>IF(N207="znížená",J207,0)</f>
        <v>0</v>
      </c>
      <c r="BG207" s="194">
        <f>IF(N207="zákl. prenesená",J207,0)</f>
        <v>0</v>
      </c>
      <c r="BH207" s="194">
        <f>IF(N207="zníž. prenesená",J207,0)</f>
        <v>0</v>
      </c>
      <c r="BI207" s="194">
        <f>IF(N207="nulová",J207,0)</f>
        <v>0</v>
      </c>
      <c r="BJ207" s="16" t="s">
        <v>133</v>
      </c>
      <c r="BK207" s="194">
        <f>ROUND(I207*H207,2)</f>
        <v>0</v>
      </c>
      <c r="BL207" s="16" t="s">
        <v>132</v>
      </c>
      <c r="BM207" s="193" t="s">
        <v>281</v>
      </c>
    </row>
    <row r="208" spans="1:65" s="13" customFormat="1">
      <c r="B208" s="195"/>
      <c r="C208" s="196"/>
      <c r="D208" s="197" t="s">
        <v>135</v>
      </c>
      <c r="E208" s="198" t="s">
        <v>1</v>
      </c>
      <c r="F208" s="199" t="s">
        <v>282</v>
      </c>
      <c r="G208" s="196"/>
      <c r="H208" s="200">
        <v>4</v>
      </c>
      <c r="I208" s="201"/>
      <c r="J208" s="196"/>
      <c r="K208" s="196"/>
      <c r="L208" s="202"/>
      <c r="M208" s="203"/>
      <c r="N208" s="204"/>
      <c r="O208" s="204"/>
      <c r="P208" s="204"/>
      <c r="Q208" s="204"/>
      <c r="R208" s="204"/>
      <c r="S208" s="204"/>
      <c r="T208" s="205"/>
      <c r="AT208" s="206" t="s">
        <v>135</v>
      </c>
      <c r="AU208" s="206" t="s">
        <v>133</v>
      </c>
      <c r="AV208" s="13" t="s">
        <v>133</v>
      </c>
      <c r="AW208" s="13" t="s">
        <v>29</v>
      </c>
      <c r="AX208" s="13" t="s">
        <v>73</v>
      </c>
      <c r="AY208" s="206" t="s">
        <v>126</v>
      </c>
    </row>
    <row r="209" spans="1:65" s="13" customFormat="1">
      <c r="B209" s="195"/>
      <c r="C209" s="196"/>
      <c r="D209" s="197" t="s">
        <v>135</v>
      </c>
      <c r="E209" s="198" t="s">
        <v>1</v>
      </c>
      <c r="F209" s="199" t="s">
        <v>283</v>
      </c>
      <c r="G209" s="196"/>
      <c r="H209" s="200">
        <v>5.95</v>
      </c>
      <c r="I209" s="201"/>
      <c r="J209" s="196"/>
      <c r="K209" s="196"/>
      <c r="L209" s="202"/>
      <c r="M209" s="203"/>
      <c r="N209" s="204"/>
      <c r="O209" s="204"/>
      <c r="P209" s="204"/>
      <c r="Q209" s="204"/>
      <c r="R209" s="204"/>
      <c r="S209" s="204"/>
      <c r="T209" s="205"/>
      <c r="AT209" s="206" t="s">
        <v>135</v>
      </c>
      <c r="AU209" s="206" t="s">
        <v>133</v>
      </c>
      <c r="AV209" s="13" t="s">
        <v>133</v>
      </c>
      <c r="AW209" s="13" t="s">
        <v>29</v>
      </c>
      <c r="AX209" s="13" t="s">
        <v>73</v>
      </c>
      <c r="AY209" s="206" t="s">
        <v>126</v>
      </c>
    </row>
    <row r="210" spans="1:65" s="13" customFormat="1">
      <c r="B210" s="195"/>
      <c r="C210" s="196"/>
      <c r="D210" s="197" t="s">
        <v>135</v>
      </c>
      <c r="E210" s="198" t="s">
        <v>1</v>
      </c>
      <c r="F210" s="199" t="s">
        <v>284</v>
      </c>
      <c r="G210" s="196"/>
      <c r="H210" s="200">
        <v>5.5250000000000004</v>
      </c>
      <c r="I210" s="201"/>
      <c r="J210" s="196"/>
      <c r="K210" s="196"/>
      <c r="L210" s="202"/>
      <c r="M210" s="203"/>
      <c r="N210" s="204"/>
      <c r="O210" s="204"/>
      <c r="P210" s="204"/>
      <c r="Q210" s="204"/>
      <c r="R210" s="204"/>
      <c r="S210" s="204"/>
      <c r="T210" s="205"/>
      <c r="AT210" s="206" t="s">
        <v>135</v>
      </c>
      <c r="AU210" s="206" t="s">
        <v>133</v>
      </c>
      <c r="AV210" s="13" t="s">
        <v>133</v>
      </c>
      <c r="AW210" s="13" t="s">
        <v>29</v>
      </c>
      <c r="AX210" s="13" t="s">
        <v>73</v>
      </c>
      <c r="AY210" s="206" t="s">
        <v>126</v>
      </c>
    </row>
    <row r="211" spans="1:65" s="13" customFormat="1">
      <c r="B211" s="195"/>
      <c r="C211" s="196"/>
      <c r="D211" s="197" t="s">
        <v>135</v>
      </c>
      <c r="E211" s="198" t="s">
        <v>1</v>
      </c>
      <c r="F211" s="199" t="s">
        <v>285</v>
      </c>
      <c r="G211" s="196"/>
      <c r="H211" s="200">
        <v>1.5</v>
      </c>
      <c r="I211" s="201"/>
      <c r="J211" s="196"/>
      <c r="K211" s="196"/>
      <c r="L211" s="202"/>
      <c r="M211" s="203"/>
      <c r="N211" s="204"/>
      <c r="O211" s="204"/>
      <c r="P211" s="204"/>
      <c r="Q211" s="204"/>
      <c r="R211" s="204"/>
      <c r="S211" s="204"/>
      <c r="T211" s="205"/>
      <c r="AT211" s="206" t="s">
        <v>135</v>
      </c>
      <c r="AU211" s="206" t="s">
        <v>133</v>
      </c>
      <c r="AV211" s="13" t="s">
        <v>133</v>
      </c>
      <c r="AW211" s="13" t="s">
        <v>29</v>
      </c>
      <c r="AX211" s="13" t="s">
        <v>73</v>
      </c>
      <c r="AY211" s="206" t="s">
        <v>126</v>
      </c>
    </row>
    <row r="212" spans="1:65" s="13" customFormat="1">
      <c r="B212" s="195"/>
      <c r="C212" s="196"/>
      <c r="D212" s="197" t="s">
        <v>135</v>
      </c>
      <c r="E212" s="198" t="s">
        <v>1</v>
      </c>
      <c r="F212" s="199" t="s">
        <v>286</v>
      </c>
      <c r="G212" s="196"/>
      <c r="H212" s="200">
        <v>38.4</v>
      </c>
      <c r="I212" s="201"/>
      <c r="J212" s="196"/>
      <c r="K212" s="196"/>
      <c r="L212" s="202"/>
      <c r="M212" s="203"/>
      <c r="N212" s="204"/>
      <c r="O212" s="204"/>
      <c r="P212" s="204"/>
      <c r="Q212" s="204"/>
      <c r="R212" s="204"/>
      <c r="S212" s="204"/>
      <c r="T212" s="205"/>
      <c r="AT212" s="206" t="s">
        <v>135</v>
      </c>
      <c r="AU212" s="206" t="s">
        <v>133</v>
      </c>
      <c r="AV212" s="13" t="s">
        <v>133</v>
      </c>
      <c r="AW212" s="13" t="s">
        <v>29</v>
      </c>
      <c r="AX212" s="13" t="s">
        <v>73</v>
      </c>
      <c r="AY212" s="206" t="s">
        <v>126</v>
      </c>
    </row>
    <row r="213" spans="1:65" s="13" customFormat="1">
      <c r="B213" s="195"/>
      <c r="C213" s="196"/>
      <c r="D213" s="197" t="s">
        <v>135</v>
      </c>
      <c r="E213" s="198" t="s">
        <v>1</v>
      </c>
      <c r="F213" s="199" t="s">
        <v>287</v>
      </c>
      <c r="G213" s="196"/>
      <c r="H213" s="200">
        <v>45</v>
      </c>
      <c r="I213" s="201"/>
      <c r="J213" s="196"/>
      <c r="K213" s="196"/>
      <c r="L213" s="202"/>
      <c r="M213" s="203"/>
      <c r="N213" s="204"/>
      <c r="O213" s="204"/>
      <c r="P213" s="204"/>
      <c r="Q213" s="204"/>
      <c r="R213" s="204"/>
      <c r="S213" s="204"/>
      <c r="T213" s="205"/>
      <c r="AT213" s="206" t="s">
        <v>135</v>
      </c>
      <c r="AU213" s="206" t="s">
        <v>133</v>
      </c>
      <c r="AV213" s="13" t="s">
        <v>133</v>
      </c>
      <c r="AW213" s="13" t="s">
        <v>29</v>
      </c>
      <c r="AX213" s="13" t="s">
        <v>73</v>
      </c>
      <c r="AY213" s="206" t="s">
        <v>126</v>
      </c>
    </row>
    <row r="214" spans="1:65" s="13" customFormat="1">
      <c r="B214" s="195"/>
      <c r="C214" s="196"/>
      <c r="D214" s="197" t="s">
        <v>135</v>
      </c>
      <c r="E214" s="198" t="s">
        <v>1</v>
      </c>
      <c r="F214" s="199" t="s">
        <v>288</v>
      </c>
      <c r="G214" s="196"/>
      <c r="H214" s="200">
        <v>2.4</v>
      </c>
      <c r="I214" s="201"/>
      <c r="J214" s="196"/>
      <c r="K214" s="196"/>
      <c r="L214" s="202"/>
      <c r="M214" s="203"/>
      <c r="N214" s="204"/>
      <c r="O214" s="204"/>
      <c r="P214" s="204"/>
      <c r="Q214" s="204"/>
      <c r="R214" s="204"/>
      <c r="S214" s="204"/>
      <c r="T214" s="205"/>
      <c r="AT214" s="206" t="s">
        <v>135</v>
      </c>
      <c r="AU214" s="206" t="s">
        <v>133</v>
      </c>
      <c r="AV214" s="13" t="s">
        <v>133</v>
      </c>
      <c r="AW214" s="13" t="s">
        <v>29</v>
      </c>
      <c r="AX214" s="13" t="s">
        <v>73</v>
      </c>
      <c r="AY214" s="206" t="s">
        <v>126</v>
      </c>
    </row>
    <row r="215" spans="1:65" s="14" customFormat="1">
      <c r="B215" s="207"/>
      <c r="C215" s="208"/>
      <c r="D215" s="197" t="s">
        <v>135</v>
      </c>
      <c r="E215" s="209" t="s">
        <v>1</v>
      </c>
      <c r="F215" s="210" t="s">
        <v>138</v>
      </c>
      <c r="G215" s="208"/>
      <c r="H215" s="211">
        <v>102.77500000000001</v>
      </c>
      <c r="I215" s="212"/>
      <c r="J215" s="208"/>
      <c r="K215" s="208"/>
      <c r="L215" s="213"/>
      <c r="M215" s="214"/>
      <c r="N215" s="215"/>
      <c r="O215" s="215"/>
      <c r="P215" s="215"/>
      <c r="Q215" s="215"/>
      <c r="R215" s="215"/>
      <c r="S215" s="215"/>
      <c r="T215" s="216"/>
      <c r="AT215" s="217" t="s">
        <v>135</v>
      </c>
      <c r="AU215" s="217" t="s">
        <v>133</v>
      </c>
      <c r="AV215" s="14" t="s">
        <v>132</v>
      </c>
      <c r="AW215" s="14" t="s">
        <v>29</v>
      </c>
      <c r="AX215" s="14" t="s">
        <v>78</v>
      </c>
      <c r="AY215" s="217" t="s">
        <v>126</v>
      </c>
    </row>
    <row r="216" spans="1:65" s="2" customFormat="1" ht="24.2" customHeight="1">
      <c r="A216" s="33"/>
      <c r="B216" s="34"/>
      <c r="C216" s="218" t="s">
        <v>289</v>
      </c>
      <c r="D216" s="218" t="s">
        <v>165</v>
      </c>
      <c r="E216" s="219" t="s">
        <v>290</v>
      </c>
      <c r="F216" s="220" t="s">
        <v>291</v>
      </c>
      <c r="G216" s="221" t="s">
        <v>168</v>
      </c>
      <c r="H216" s="222">
        <v>113.053</v>
      </c>
      <c r="I216" s="223"/>
      <c r="J216" s="224">
        <f>ROUND(I216*H216,2)</f>
        <v>0</v>
      </c>
      <c r="K216" s="225"/>
      <c r="L216" s="226"/>
      <c r="M216" s="227" t="s">
        <v>1</v>
      </c>
      <c r="N216" s="228" t="s">
        <v>39</v>
      </c>
      <c r="O216" s="70"/>
      <c r="P216" s="191">
        <f>O216*H216</f>
        <v>0</v>
      </c>
      <c r="Q216" s="191">
        <v>8.7500000000000008E-3</v>
      </c>
      <c r="R216" s="191">
        <f>Q216*H216</f>
        <v>0.98921375000000011</v>
      </c>
      <c r="S216" s="191">
        <v>0</v>
      </c>
      <c r="T216" s="192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93" t="s">
        <v>169</v>
      </c>
      <c r="AT216" s="193" t="s">
        <v>165</v>
      </c>
      <c r="AU216" s="193" t="s">
        <v>133</v>
      </c>
      <c r="AY216" s="16" t="s">
        <v>126</v>
      </c>
      <c r="BE216" s="194">
        <f>IF(N216="základná",J216,0)</f>
        <v>0</v>
      </c>
      <c r="BF216" s="194">
        <f>IF(N216="znížená",J216,0)</f>
        <v>0</v>
      </c>
      <c r="BG216" s="194">
        <f>IF(N216="zákl. prenesená",J216,0)</f>
        <v>0</v>
      </c>
      <c r="BH216" s="194">
        <f>IF(N216="zníž. prenesená",J216,0)</f>
        <v>0</v>
      </c>
      <c r="BI216" s="194">
        <f>IF(N216="nulová",J216,0)</f>
        <v>0</v>
      </c>
      <c r="BJ216" s="16" t="s">
        <v>133</v>
      </c>
      <c r="BK216" s="194">
        <f>ROUND(I216*H216,2)</f>
        <v>0</v>
      </c>
      <c r="BL216" s="16" t="s">
        <v>132</v>
      </c>
      <c r="BM216" s="193" t="s">
        <v>292</v>
      </c>
    </row>
    <row r="217" spans="1:65" s="13" customFormat="1">
      <c r="B217" s="195"/>
      <c r="C217" s="196"/>
      <c r="D217" s="197" t="s">
        <v>135</v>
      </c>
      <c r="E217" s="196"/>
      <c r="F217" s="199" t="s">
        <v>293</v>
      </c>
      <c r="G217" s="196"/>
      <c r="H217" s="200">
        <v>113.053</v>
      </c>
      <c r="I217" s="201"/>
      <c r="J217" s="196"/>
      <c r="K217" s="196"/>
      <c r="L217" s="202"/>
      <c r="M217" s="203"/>
      <c r="N217" s="204"/>
      <c r="O217" s="204"/>
      <c r="P217" s="204"/>
      <c r="Q217" s="204"/>
      <c r="R217" s="204"/>
      <c r="S217" s="204"/>
      <c r="T217" s="205"/>
      <c r="AT217" s="206" t="s">
        <v>135</v>
      </c>
      <c r="AU217" s="206" t="s">
        <v>133</v>
      </c>
      <c r="AV217" s="13" t="s">
        <v>133</v>
      </c>
      <c r="AW217" s="13" t="s">
        <v>4</v>
      </c>
      <c r="AX217" s="13" t="s">
        <v>78</v>
      </c>
      <c r="AY217" s="206" t="s">
        <v>126</v>
      </c>
    </row>
    <row r="218" spans="1:65" s="12" customFormat="1" ht="25.9" customHeight="1">
      <c r="B218" s="165"/>
      <c r="C218" s="166"/>
      <c r="D218" s="167" t="s">
        <v>72</v>
      </c>
      <c r="E218" s="168" t="s">
        <v>294</v>
      </c>
      <c r="F218" s="168" t="s">
        <v>295</v>
      </c>
      <c r="G218" s="166"/>
      <c r="H218" s="166"/>
      <c r="I218" s="169"/>
      <c r="J218" s="170">
        <f>BK218</f>
        <v>0</v>
      </c>
      <c r="K218" s="166"/>
      <c r="L218" s="171"/>
      <c r="M218" s="172"/>
      <c r="N218" s="173"/>
      <c r="O218" s="173"/>
      <c r="P218" s="174">
        <f>P219+P223+P239+P241+P252+P255+P284+P290+P297+P325+P334+P343+P348+P357+P365</f>
        <v>0</v>
      </c>
      <c r="Q218" s="173"/>
      <c r="R218" s="174">
        <f>R219+R223+R239+R241+R252+R255+R284+R290+R297+R325+R334+R343+R348+R357+R365</f>
        <v>37.5267877</v>
      </c>
      <c r="S218" s="173"/>
      <c r="T218" s="175">
        <f>T219+T223+T239+T241+T252+T255+T284+T290+T297+T325+T334+T343+T348+T357+T365</f>
        <v>0</v>
      </c>
      <c r="AR218" s="176" t="s">
        <v>133</v>
      </c>
      <c r="AT218" s="177" t="s">
        <v>72</v>
      </c>
      <c r="AU218" s="177" t="s">
        <v>73</v>
      </c>
      <c r="AY218" s="176" t="s">
        <v>126</v>
      </c>
      <c r="BK218" s="178">
        <f>BK219+BK223+BK239+BK241+BK252+BK255+BK284+BK290+BK297+BK325+BK334+BK343+BK348+BK357+BK365</f>
        <v>0</v>
      </c>
    </row>
    <row r="219" spans="1:65" s="12" customFormat="1" ht="22.7" customHeight="1">
      <c r="B219" s="165"/>
      <c r="C219" s="166"/>
      <c r="D219" s="167" t="s">
        <v>72</v>
      </c>
      <c r="E219" s="179" t="s">
        <v>296</v>
      </c>
      <c r="F219" s="179" t="s">
        <v>297</v>
      </c>
      <c r="G219" s="166"/>
      <c r="H219" s="166"/>
      <c r="I219" s="169"/>
      <c r="J219" s="180">
        <f>BK219</f>
        <v>0</v>
      </c>
      <c r="K219" s="166"/>
      <c r="L219" s="171"/>
      <c r="M219" s="172"/>
      <c r="N219" s="173"/>
      <c r="O219" s="173"/>
      <c r="P219" s="174">
        <f>SUM(P220:P222)</f>
        <v>0</v>
      </c>
      <c r="Q219" s="173"/>
      <c r="R219" s="174">
        <f>SUM(R220:R222)</f>
        <v>5.3916800000000001E-2</v>
      </c>
      <c r="S219" s="173"/>
      <c r="T219" s="175">
        <f>SUM(T220:T222)</f>
        <v>0</v>
      </c>
      <c r="AR219" s="176" t="s">
        <v>133</v>
      </c>
      <c r="AT219" s="177" t="s">
        <v>72</v>
      </c>
      <c r="AU219" s="177" t="s">
        <v>78</v>
      </c>
      <c r="AY219" s="176" t="s">
        <v>126</v>
      </c>
      <c r="BK219" s="178">
        <f>SUM(BK220:BK222)</f>
        <v>0</v>
      </c>
    </row>
    <row r="220" spans="1:65" s="2" customFormat="1" ht="37.700000000000003" customHeight="1">
      <c r="A220" s="33"/>
      <c r="B220" s="34"/>
      <c r="C220" s="181" t="s">
        <v>298</v>
      </c>
      <c r="D220" s="181" t="s">
        <v>128</v>
      </c>
      <c r="E220" s="182" t="s">
        <v>299</v>
      </c>
      <c r="F220" s="183" t="s">
        <v>300</v>
      </c>
      <c r="G220" s="184" t="s">
        <v>186</v>
      </c>
      <c r="H220" s="185">
        <v>20.3</v>
      </c>
      <c r="I220" s="186"/>
      <c r="J220" s="187">
        <f>ROUND(I220*H220,2)</f>
        <v>0</v>
      </c>
      <c r="K220" s="188"/>
      <c r="L220" s="38"/>
      <c r="M220" s="189" t="s">
        <v>1</v>
      </c>
      <c r="N220" s="190" t="s">
        <v>39</v>
      </c>
      <c r="O220" s="70"/>
      <c r="P220" s="191">
        <f>O220*H220</f>
        <v>0</v>
      </c>
      <c r="Q220" s="191">
        <v>0</v>
      </c>
      <c r="R220" s="191">
        <f>Q220*H220</f>
        <v>0</v>
      </c>
      <c r="S220" s="191">
        <v>0</v>
      </c>
      <c r="T220" s="192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93" t="s">
        <v>212</v>
      </c>
      <c r="AT220" s="193" t="s">
        <v>128</v>
      </c>
      <c r="AU220" s="193" t="s">
        <v>133</v>
      </c>
      <c r="AY220" s="16" t="s">
        <v>126</v>
      </c>
      <c r="BE220" s="194">
        <f>IF(N220="základná",J220,0)</f>
        <v>0</v>
      </c>
      <c r="BF220" s="194">
        <f>IF(N220="znížená",J220,0)</f>
        <v>0</v>
      </c>
      <c r="BG220" s="194">
        <f>IF(N220="zákl. prenesená",J220,0)</f>
        <v>0</v>
      </c>
      <c r="BH220" s="194">
        <f>IF(N220="zníž. prenesená",J220,0)</f>
        <v>0</v>
      </c>
      <c r="BI220" s="194">
        <f>IF(N220="nulová",J220,0)</f>
        <v>0</v>
      </c>
      <c r="BJ220" s="16" t="s">
        <v>133</v>
      </c>
      <c r="BK220" s="194">
        <f>ROUND(I220*H220,2)</f>
        <v>0</v>
      </c>
      <c r="BL220" s="16" t="s">
        <v>212</v>
      </c>
      <c r="BM220" s="193" t="s">
        <v>301</v>
      </c>
    </row>
    <row r="221" spans="1:65" s="2" customFormat="1" ht="37.700000000000003" customHeight="1">
      <c r="A221" s="33"/>
      <c r="B221" s="34"/>
      <c r="C221" s="218" t="s">
        <v>302</v>
      </c>
      <c r="D221" s="218" t="s">
        <v>165</v>
      </c>
      <c r="E221" s="219" t="s">
        <v>303</v>
      </c>
      <c r="F221" s="220" t="s">
        <v>304</v>
      </c>
      <c r="G221" s="221" t="s">
        <v>186</v>
      </c>
      <c r="H221" s="222">
        <v>23.344999999999999</v>
      </c>
      <c r="I221" s="223"/>
      <c r="J221" s="224">
        <f>ROUND(I221*H221,2)</f>
        <v>0</v>
      </c>
      <c r="K221" s="225"/>
      <c r="L221" s="226"/>
      <c r="M221" s="227" t="s">
        <v>1</v>
      </c>
      <c r="N221" s="228" t="s">
        <v>39</v>
      </c>
      <c r="O221" s="70"/>
      <c r="P221" s="191">
        <f>O221*H221</f>
        <v>0</v>
      </c>
      <c r="Q221" s="191">
        <v>1.9E-3</v>
      </c>
      <c r="R221" s="191">
        <f>Q221*H221</f>
        <v>4.4355499999999999E-2</v>
      </c>
      <c r="S221" s="191">
        <v>0</v>
      </c>
      <c r="T221" s="192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93" t="s">
        <v>302</v>
      </c>
      <c r="AT221" s="193" t="s">
        <v>165</v>
      </c>
      <c r="AU221" s="193" t="s">
        <v>133</v>
      </c>
      <c r="AY221" s="16" t="s">
        <v>126</v>
      </c>
      <c r="BE221" s="194">
        <f>IF(N221="základná",J221,0)</f>
        <v>0</v>
      </c>
      <c r="BF221" s="194">
        <f>IF(N221="znížená",J221,0)</f>
        <v>0</v>
      </c>
      <c r="BG221" s="194">
        <f>IF(N221="zákl. prenesená",J221,0)</f>
        <v>0</v>
      </c>
      <c r="BH221" s="194">
        <f>IF(N221="zníž. prenesená",J221,0)</f>
        <v>0</v>
      </c>
      <c r="BI221" s="194">
        <f>IF(N221="nulová",J221,0)</f>
        <v>0</v>
      </c>
      <c r="BJ221" s="16" t="s">
        <v>133</v>
      </c>
      <c r="BK221" s="194">
        <f>ROUND(I221*H221,2)</f>
        <v>0</v>
      </c>
      <c r="BL221" s="16" t="s">
        <v>212</v>
      </c>
      <c r="BM221" s="193" t="s">
        <v>305</v>
      </c>
    </row>
    <row r="222" spans="1:65" s="2" customFormat="1" ht="37.700000000000003" customHeight="1">
      <c r="A222" s="33"/>
      <c r="B222" s="34"/>
      <c r="C222" s="218" t="s">
        <v>306</v>
      </c>
      <c r="D222" s="218" t="s">
        <v>165</v>
      </c>
      <c r="E222" s="219" t="s">
        <v>307</v>
      </c>
      <c r="F222" s="220" t="s">
        <v>308</v>
      </c>
      <c r="G222" s="221" t="s">
        <v>168</v>
      </c>
      <c r="H222" s="222">
        <v>63.741999999999997</v>
      </c>
      <c r="I222" s="223"/>
      <c r="J222" s="224">
        <f>ROUND(I222*H222,2)</f>
        <v>0</v>
      </c>
      <c r="K222" s="225"/>
      <c r="L222" s="226"/>
      <c r="M222" s="227" t="s">
        <v>1</v>
      </c>
      <c r="N222" s="228" t="s">
        <v>39</v>
      </c>
      <c r="O222" s="70"/>
      <c r="P222" s="191">
        <f>O222*H222</f>
        <v>0</v>
      </c>
      <c r="Q222" s="191">
        <v>1.4999999999999999E-4</v>
      </c>
      <c r="R222" s="191">
        <f>Q222*H222</f>
        <v>9.5612999999999983E-3</v>
      </c>
      <c r="S222" s="191">
        <v>0</v>
      </c>
      <c r="T222" s="192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93" t="s">
        <v>302</v>
      </c>
      <c r="AT222" s="193" t="s">
        <v>165</v>
      </c>
      <c r="AU222" s="193" t="s">
        <v>133</v>
      </c>
      <c r="AY222" s="16" t="s">
        <v>126</v>
      </c>
      <c r="BE222" s="194">
        <f>IF(N222="základná",J222,0)</f>
        <v>0</v>
      </c>
      <c r="BF222" s="194">
        <f>IF(N222="znížená",J222,0)</f>
        <v>0</v>
      </c>
      <c r="BG222" s="194">
        <f>IF(N222="zákl. prenesená",J222,0)</f>
        <v>0</v>
      </c>
      <c r="BH222" s="194">
        <f>IF(N222="zníž. prenesená",J222,0)</f>
        <v>0</v>
      </c>
      <c r="BI222" s="194">
        <f>IF(N222="nulová",J222,0)</f>
        <v>0</v>
      </c>
      <c r="BJ222" s="16" t="s">
        <v>133</v>
      </c>
      <c r="BK222" s="194">
        <f>ROUND(I222*H222,2)</f>
        <v>0</v>
      </c>
      <c r="BL222" s="16" t="s">
        <v>212</v>
      </c>
      <c r="BM222" s="193" t="s">
        <v>309</v>
      </c>
    </row>
    <row r="223" spans="1:65" s="12" customFormat="1" ht="22.7" customHeight="1">
      <c r="B223" s="165"/>
      <c r="C223" s="166"/>
      <c r="D223" s="167" t="s">
        <v>72</v>
      </c>
      <c r="E223" s="179" t="s">
        <v>310</v>
      </c>
      <c r="F223" s="179" t="s">
        <v>311</v>
      </c>
      <c r="G223" s="166"/>
      <c r="H223" s="166"/>
      <c r="I223" s="169"/>
      <c r="J223" s="180">
        <f>BK223</f>
        <v>0</v>
      </c>
      <c r="K223" s="166"/>
      <c r="L223" s="171"/>
      <c r="M223" s="172"/>
      <c r="N223" s="173"/>
      <c r="O223" s="173"/>
      <c r="P223" s="174">
        <f>SUM(P224:P238)</f>
        <v>0</v>
      </c>
      <c r="Q223" s="173"/>
      <c r="R223" s="174">
        <f>SUM(R224:R238)</f>
        <v>1.2687273000000001</v>
      </c>
      <c r="S223" s="173"/>
      <c r="T223" s="175">
        <f>SUM(T224:T238)</f>
        <v>0</v>
      </c>
      <c r="AR223" s="176" t="s">
        <v>133</v>
      </c>
      <c r="AT223" s="177" t="s">
        <v>72</v>
      </c>
      <c r="AU223" s="177" t="s">
        <v>78</v>
      </c>
      <c r="AY223" s="176" t="s">
        <v>126</v>
      </c>
      <c r="BK223" s="178">
        <f>SUM(BK224:BK238)</f>
        <v>0</v>
      </c>
    </row>
    <row r="224" spans="1:65" s="2" customFormat="1" ht="37.700000000000003" customHeight="1">
      <c r="A224" s="33"/>
      <c r="B224" s="34"/>
      <c r="C224" s="181" t="s">
        <v>312</v>
      </c>
      <c r="D224" s="181" t="s">
        <v>128</v>
      </c>
      <c r="E224" s="182" t="s">
        <v>313</v>
      </c>
      <c r="F224" s="183" t="s">
        <v>314</v>
      </c>
      <c r="G224" s="184" t="s">
        <v>186</v>
      </c>
      <c r="H224" s="185">
        <v>93.34</v>
      </c>
      <c r="I224" s="186"/>
      <c r="J224" s="187">
        <f>ROUND(I224*H224,2)</f>
        <v>0</v>
      </c>
      <c r="K224" s="188"/>
      <c r="L224" s="38"/>
      <c r="M224" s="189" t="s">
        <v>1</v>
      </c>
      <c r="N224" s="190" t="s">
        <v>39</v>
      </c>
      <c r="O224" s="70"/>
      <c r="P224" s="191">
        <f>O224*H224</f>
        <v>0</v>
      </c>
      <c r="Q224" s="191">
        <v>2.9999999999999997E-4</v>
      </c>
      <c r="R224" s="191">
        <f>Q224*H224</f>
        <v>2.8001999999999999E-2</v>
      </c>
      <c r="S224" s="191">
        <v>0</v>
      </c>
      <c r="T224" s="192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93" t="s">
        <v>212</v>
      </c>
      <c r="AT224" s="193" t="s">
        <v>128</v>
      </c>
      <c r="AU224" s="193" t="s">
        <v>133</v>
      </c>
      <c r="AY224" s="16" t="s">
        <v>126</v>
      </c>
      <c r="BE224" s="194">
        <f>IF(N224="základná",J224,0)</f>
        <v>0</v>
      </c>
      <c r="BF224" s="194">
        <f>IF(N224="znížená",J224,0)</f>
        <v>0</v>
      </c>
      <c r="BG224" s="194">
        <f>IF(N224="zákl. prenesená",J224,0)</f>
        <v>0</v>
      </c>
      <c r="BH224" s="194">
        <f>IF(N224="zníž. prenesená",J224,0)</f>
        <v>0</v>
      </c>
      <c r="BI224" s="194">
        <f>IF(N224="nulová",J224,0)</f>
        <v>0</v>
      </c>
      <c r="BJ224" s="16" t="s">
        <v>133</v>
      </c>
      <c r="BK224" s="194">
        <f>ROUND(I224*H224,2)</f>
        <v>0</v>
      </c>
      <c r="BL224" s="16" t="s">
        <v>212</v>
      </c>
      <c r="BM224" s="193" t="s">
        <v>315</v>
      </c>
    </row>
    <row r="225" spans="1:65" s="13" customFormat="1">
      <c r="B225" s="195"/>
      <c r="C225" s="196"/>
      <c r="D225" s="197" t="s">
        <v>135</v>
      </c>
      <c r="E225" s="198" t="s">
        <v>1</v>
      </c>
      <c r="F225" s="199" t="s">
        <v>235</v>
      </c>
      <c r="G225" s="196"/>
      <c r="H225" s="200">
        <v>93.34</v>
      </c>
      <c r="I225" s="201"/>
      <c r="J225" s="196"/>
      <c r="K225" s="196"/>
      <c r="L225" s="202"/>
      <c r="M225" s="203"/>
      <c r="N225" s="204"/>
      <c r="O225" s="204"/>
      <c r="P225" s="204"/>
      <c r="Q225" s="204"/>
      <c r="R225" s="204"/>
      <c r="S225" s="204"/>
      <c r="T225" s="205"/>
      <c r="AT225" s="206" t="s">
        <v>135</v>
      </c>
      <c r="AU225" s="206" t="s">
        <v>133</v>
      </c>
      <c r="AV225" s="13" t="s">
        <v>133</v>
      </c>
      <c r="AW225" s="13" t="s">
        <v>29</v>
      </c>
      <c r="AX225" s="13" t="s">
        <v>78</v>
      </c>
      <c r="AY225" s="206" t="s">
        <v>126</v>
      </c>
    </row>
    <row r="226" spans="1:65" s="2" customFormat="1" ht="37.700000000000003" customHeight="1">
      <c r="A226" s="33"/>
      <c r="B226" s="34"/>
      <c r="C226" s="218" t="s">
        <v>316</v>
      </c>
      <c r="D226" s="218" t="s">
        <v>165</v>
      </c>
      <c r="E226" s="219" t="s">
        <v>317</v>
      </c>
      <c r="F226" s="220" t="s">
        <v>318</v>
      </c>
      <c r="G226" s="221" t="s">
        <v>186</v>
      </c>
      <c r="H226" s="222">
        <v>186.88</v>
      </c>
      <c r="I226" s="223"/>
      <c r="J226" s="224">
        <f>ROUND(I226*H226,2)</f>
        <v>0</v>
      </c>
      <c r="K226" s="225"/>
      <c r="L226" s="226"/>
      <c r="M226" s="227" t="s">
        <v>1</v>
      </c>
      <c r="N226" s="228" t="s">
        <v>39</v>
      </c>
      <c r="O226" s="70"/>
      <c r="P226" s="191">
        <f>O226*H226</f>
        <v>0</v>
      </c>
      <c r="Q226" s="191">
        <v>3.3600000000000001E-3</v>
      </c>
      <c r="R226" s="191">
        <f>Q226*H226</f>
        <v>0.62791680000000005</v>
      </c>
      <c r="S226" s="191">
        <v>0</v>
      </c>
      <c r="T226" s="192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93" t="s">
        <v>302</v>
      </c>
      <c r="AT226" s="193" t="s">
        <v>165</v>
      </c>
      <c r="AU226" s="193" t="s">
        <v>133</v>
      </c>
      <c r="AY226" s="16" t="s">
        <v>126</v>
      </c>
      <c r="BE226" s="194">
        <f>IF(N226="základná",J226,0)</f>
        <v>0</v>
      </c>
      <c r="BF226" s="194">
        <f>IF(N226="znížená",J226,0)</f>
        <v>0</v>
      </c>
      <c r="BG226" s="194">
        <f>IF(N226="zákl. prenesená",J226,0)</f>
        <v>0</v>
      </c>
      <c r="BH226" s="194">
        <f>IF(N226="zníž. prenesená",J226,0)</f>
        <v>0</v>
      </c>
      <c r="BI226" s="194">
        <f>IF(N226="nulová",J226,0)</f>
        <v>0</v>
      </c>
      <c r="BJ226" s="16" t="s">
        <v>133</v>
      </c>
      <c r="BK226" s="194">
        <f>ROUND(I226*H226,2)</f>
        <v>0</v>
      </c>
      <c r="BL226" s="16" t="s">
        <v>212</v>
      </c>
      <c r="BM226" s="193" t="s">
        <v>319</v>
      </c>
    </row>
    <row r="227" spans="1:65" s="13" customFormat="1">
      <c r="B227" s="195"/>
      <c r="C227" s="196"/>
      <c r="D227" s="197" t="s">
        <v>135</v>
      </c>
      <c r="E227" s="198" t="s">
        <v>1</v>
      </c>
      <c r="F227" s="199" t="s">
        <v>320</v>
      </c>
      <c r="G227" s="196"/>
      <c r="H227" s="200">
        <v>186.88</v>
      </c>
      <c r="I227" s="201"/>
      <c r="J227" s="196"/>
      <c r="K227" s="196"/>
      <c r="L227" s="202"/>
      <c r="M227" s="203"/>
      <c r="N227" s="204"/>
      <c r="O227" s="204"/>
      <c r="P227" s="204"/>
      <c r="Q227" s="204"/>
      <c r="R227" s="204"/>
      <c r="S227" s="204"/>
      <c r="T227" s="205"/>
      <c r="AT227" s="206" t="s">
        <v>135</v>
      </c>
      <c r="AU227" s="206" t="s">
        <v>133</v>
      </c>
      <c r="AV227" s="13" t="s">
        <v>133</v>
      </c>
      <c r="AW227" s="13" t="s">
        <v>29</v>
      </c>
      <c r="AX227" s="13" t="s">
        <v>78</v>
      </c>
      <c r="AY227" s="206" t="s">
        <v>126</v>
      </c>
    </row>
    <row r="228" spans="1:65" s="2" customFormat="1" ht="37.700000000000003" customHeight="1">
      <c r="A228" s="33"/>
      <c r="B228" s="34"/>
      <c r="C228" s="181" t="s">
        <v>321</v>
      </c>
      <c r="D228" s="181" t="s">
        <v>128</v>
      </c>
      <c r="E228" s="182" t="s">
        <v>322</v>
      </c>
      <c r="F228" s="183" t="s">
        <v>323</v>
      </c>
      <c r="G228" s="184" t="s">
        <v>186</v>
      </c>
      <c r="H228" s="185">
        <v>186.68</v>
      </c>
      <c r="I228" s="186"/>
      <c r="J228" s="187">
        <f>ROUND(I228*H228,2)</f>
        <v>0</v>
      </c>
      <c r="K228" s="188"/>
      <c r="L228" s="38"/>
      <c r="M228" s="189" t="s">
        <v>1</v>
      </c>
      <c r="N228" s="190" t="s">
        <v>39</v>
      </c>
      <c r="O228" s="70"/>
      <c r="P228" s="191">
        <f>O228*H228</f>
        <v>0</v>
      </c>
      <c r="Q228" s="191">
        <v>0</v>
      </c>
      <c r="R228" s="191">
        <f>Q228*H228</f>
        <v>0</v>
      </c>
      <c r="S228" s="191">
        <v>0</v>
      </c>
      <c r="T228" s="192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93" t="s">
        <v>212</v>
      </c>
      <c r="AT228" s="193" t="s">
        <v>128</v>
      </c>
      <c r="AU228" s="193" t="s">
        <v>133</v>
      </c>
      <c r="AY228" s="16" t="s">
        <v>126</v>
      </c>
      <c r="BE228" s="194">
        <f>IF(N228="základná",J228,0)</f>
        <v>0</v>
      </c>
      <c r="BF228" s="194">
        <f>IF(N228="znížená",J228,0)</f>
        <v>0</v>
      </c>
      <c r="BG228" s="194">
        <f>IF(N228="zákl. prenesená",J228,0)</f>
        <v>0</v>
      </c>
      <c r="BH228" s="194">
        <f>IF(N228="zníž. prenesená",J228,0)</f>
        <v>0</v>
      </c>
      <c r="BI228" s="194">
        <f>IF(N228="nulová",J228,0)</f>
        <v>0</v>
      </c>
      <c r="BJ228" s="16" t="s">
        <v>133</v>
      </c>
      <c r="BK228" s="194">
        <f>ROUND(I228*H228,2)</f>
        <v>0</v>
      </c>
      <c r="BL228" s="16" t="s">
        <v>212</v>
      </c>
      <c r="BM228" s="193" t="s">
        <v>324</v>
      </c>
    </row>
    <row r="229" spans="1:65" s="13" customFormat="1">
      <c r="B229" s="195"/>
      <c r="C229" s="196"/>
      <c r="D229" s="197" t="s">
        <v>135</v>
      </c>
      <c r="E229" s="198" t="s">
        <v>1</v>
      </c>
      <c r="F229" s="199" t="s">
        <v>271</v>
      </c>
      <c r="G229" s="196"/>
      <c r="H229" s="200">
        <v>186.68</v>
      </c>
      <c r="I229" s="201"/>
      <c r="J229" s="196"/>
      <c r="K229" s="196"/>
      <c r="L229" s="202"/>
      <c r="M229" s="203"/>
      <c r="N229" s="204"/>
      <c r="O229" s="204"/>
      <c r="P229" s="204"/>
      <c r="Q229" s="204"/>
      <c r="R229" s="204"/>
      <c r="S229" s="204"/>
      <c r="T229" s="205"/>
      <c r="AT229" s="206" t="s">
        <v>135</v>
      </c>
      <c r="AU229" s="206" t="s">
        <v>133</v>
      </c>
      <c r="AV229" s="13" t="s">
        <v>133</v>
      </c>
      <c r="AW229" s="13" t="s">
        <v>29</v>
      </c>
      <c r="AX229" s="13" t="s">
        <v>78</v>
      </c>
      <c r="AY229" s="206" t="s">
        <v>126</v>
      </c>
    </row>
    <row r="230" spans="1:65" s="2" customFormat="1" ht="24.2" customHeight="1">
      <c r="A230" s="33"/>
      <c r="B230" s="34"/>
      <c r="C230" s="218" t="s">
        <v>325</v>
      </c>
      <c r="D230" s="218" t="s">
        <v>165</v>
      </c>
      <c r="E230" s="219" t="s">
        <v>326</v>
      </c>
      <c r="F230" s="220" t="s">
        <v>327</v>
      </c>
      <c r="G230" s="221" t="s">
        <v>186</v>
      </c>
      <c r="H230" s="222">
        <v>190.41399999999999</v>
      </c>
      <c r="I230" s="223"/>
      <c r="J230" s="224">
        <f>ROUND(I230*H230,2)</f>
        <v>0</v>
      </c>
      <c r="K230" s="225"/>
      <c r="L230" s="226"/>
      <c r="M230" s="227" t="s">
        <v>1</v>
      </c>
      <c r="N230" s="228" t="s">
        <v>39</v>
      </c>
      <c r="O230" s="70"/>
      <c r="P230" s="191">
        <f>O230*H230</f>
        <v>0</v>
      </c>
      <c r="Q230" s="191">
        <v>3.0000000000000001E-3</v>
      </c>
      <c r="R230" s="191">
        <f>Q230*H230</f>
        <v>0.57124200000000003</v>
      </c>
      <c r="S230" s="191">
        <v>0</v>
      </c>
      <c r="T230" s="192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93" t="s">
        <v>302</v>
      </c>
      <c r="AT230" s="193" t="s">
        <v>165</v>
      </c>
      <c r="AU230" s="193" t="s">
        <v>133</v>
      </c>
      <c r="AY230" s="16" t="s">
        <v>126</v>
      </c>
      <c r="BE230" s="194">
        <f>IF(N230="základná",J230,0)</f>
        <v>0</v>
      </c>
      <c r="BF230" s="194">
        <f>IF(N230="znížená",J230,0)</f>
        <v>0</v>
      </c>
      <c r="BG230" s="194">
        <f>IF(N230="zákl. prenesená",J230,0)</f>
        <v>0</v>
      </c>
      <c r="BH230" s="194">
        <f>IF(N230="zníž. prenesená",J230,0)</f>
        <v>0</v>
      </c>
      <c r="BI230" s="194">
        <f>IF(N230="nulová",J230,0)</f>
        <v>0</v>
      </c>
      <c r="BJ230" s="16" t="s">
        <v>133</v>
      </c>
      <c r="BK230" s="194">
        <f>ROUND(I230*H230,2)</f>
        <v>0</v>
      </c>
      <c r="BL230" s="16" t="s">
        <v>212</v>
      </c>
      <c r="BM230" s="193" t="s">
        <v>328</v>
      </c>
    </row>
    <row r="231" spans="1:65" s="13" customFormat="1">
      <c r="B231" s="195"/>
      <c r="C231" s="196"/>
      <c r="D231" s="197" t="s">
        <v>135</v>
      </c>
      <c r="E231" s="196"/>
      <c r="F231" s="199" t="s">
        <v>329</v>
      </c>
      <c r="G231" s="196"/>
      <c r="H231" s="200">
        <v>190.41399999999999</v>
      </c>
      <c r="I231" s="201"/>
      <c r="J231" s="196"/>
      <c r="K231" s="196"/>
      <c r="L231" s="202"/>
      <c r="M231" s="203"/>
      <c r="N231" s="204"/>
      <c r="O231" s="204"/>
      <c r="P231" s="204"/>
      <c r="Q231" s="204"/>
      <c r="R231" s="204"/>
      <c r="S231" s="204"/>
      <c r="T231" s="205"/>
      <c r="AT231" s="206" t="s">
        <v>135</v>
      </c>
      <c r="AU231" s="206" t="s">
        <v>133</v>
      </c>
      <c r="AV231" s="13" t="s">
        <v>133</v>
      </c>
      <c r="AW231" s="13" t="s">
        <v>4</v>
      </c>
      <c r="AX231" s="13" t="s">
        <v>78</v>
      </c>
      <c r="AY231" s="206" t="s">
        <v>126</v>
      </c>
    </row>
    <row r="232" spans="1:65" s="2" customFormat="1" ht="37.700000000000003" customHeight="1">
      <c r="A232" s="33"/>
      <c r="B232" s="34"/>
      <c r="C232" s="181" t="s">
        <v>330</v>
      </c>
      <c r="D232" s="181" t="s">
        <v>128</v>
      </c>
      <c r="E232" s="182" t="s">
        <v>331</v>
      </c>
      <c r="F232" s="183" t="s">
        <v>332</v>
      </c>
      <c r="G232" s="184" t="s">
        <v>186</v>
      </c>
      <c r="H232" s="185">
        <v>27.167999999999999</v>
      </c>
      <c r="I232" s="186"/>
      <c r="J232" s="187">
        <f>ROUND(I232*H232,2)</f>
        <v>0</v>
      </c>
      <c r="K232" s="188"/>
      <c r="L232" s="38"/>
      <c r="M232" s="189" t="s">
        <v>1</v>
      </c>
      <c r="N232" s="190" t="s">
        <v>39</v>
      </c>
      <c r="O232" s="70"/>
      <c r="P232" s="191">
        <f>O232*H232</f>
        <v>0</v>
      </c>
      <c r="Q232" s="191">
        <v>0</v>
      </c>
      <c r="R232" s="191">
        <f>Q232*H232</f>
        <v>0</v>
      </c>
      <c r="S232" s="191">
        <v>0</v>
      </c>
      <c r="T232" s="192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93" t="s">
        <v>212</v>
      </c>
      <c r="AT232" s="193" t="s">
        <v>128</v>
      </c>
      <c r="AU232" s="193" t="s">
        <v>133</v>
      </c>
      <c r="AY232" s="16" t="s">
        <v>126</v>
      </c>
      <c r="BE232" s="194">
        <f>IF(N232="základná",J232,0)</f>
        <v>0</v>
      </c>
      <c r="BF232" s="194">
        <f>IF(N232="znížená",J232,0)</f>
        <v>0</v>
      </c>
      <c r="BG232" s="194">
        <f>IF(N232="zákl. prenesená",J232,0)</f>
        <v>0</v>
      </c>
      <c r="BH232" s="194">
        <f>IF(N232="zníž. prenesená",J232,0)</f>
        <v>0</v>
      </c>
      <c r="BI232" s="194">
        <f>IF(N232="nulová",J232,0)</f>
        <v>0</v>
      </c>
      <c r="BJ232" s="16" t="s">
        <v>133</v>
      </c>
      <c r="BK232" s="194">
        <f>ROUND(I232*H232,2)</f>
        <v>0</v>
      </c>
      <c r="BL232" s="16" t="s">
        <v>212</v>
      </c>
      <c r="BM232" s="193" t="s">
        <v>333</v>
      </c>
    </row>
    <row r="233" spans="1:65" s="13" customFormat="1">
      <c r="B233" s="195"/>
      <c r="C233" s="196"/>
      <c r="D233" s="197" t="s">
        <v>135</v>
      </c>
      <c r="E233" s="198" t="s">
        <v>1</v>
      </c>
      <c r="F233" s="199" t="s">
        <v>334</v>
      </c>
      <c r="G233" s="196"/>
      <c r="H233" s="200">
        <v>13.62</v>
      </c>
      <c r="I233" s="201"/>
      <c r="J233" s="196"/>
      <c r="K233" s="196"/>
      <c r="L233" s="202"/>
      <c r="M233" s="203"/>
      <c r="N233" s="204"/>
      <c r="O233" s="204"/>
      <c r="P233" s="204"/>
      <c r="Q233" s="204"/>
      <c r="R233" s="204"/>
      <c r="S233" s="204"/>
      <c r="T233" s="205"/>
      <c r="AT233" s="206" t="s">
        <v>135</v>
      </c>
      <c r="AU233" s="206" t="s">
        <v>133</v>
      </c>
      <c r="AV233" s="13" t="s">
        <v>133</v>
      </c>
      <c r="AW233" s="13" t="s">
        <v>29</v>
      </c>
      <c r="AX233" s="13" t="s">
        <v>73</v>
      </c>
      <c r="AY233" s="206" t="s">
        <v>126</v>
      </c>
    </row>
    <row r="234" spans="1:65" s="13" customFormat="1">
      <c r="B234" s="195"/>
      <c r="C234" s="196"/>
      <c r="D234" s="197" t="s">
        <v>135</v>
      </c>
      <c r="E234" s="198" t="s">
        <v>1</v>
      </c>
      <c r="F234" s="199" t="s">
        <v>335</v>
      </c>
      <c r="G234" s="196"/>
      <c r="H234" s="200">
        <v>11.747999999999999</v>
      </c>
      <c r="I234" s="201"/>
      <c r="J234" s="196"/>
      <c r="K234" s="196"/>
      <c r="L234" s="202"/>
      <c r="M234" s="203"/>
      <c r="N234" s="204"/>
      <c r="O234" s="204"/>
      <c r="P234" s="204"/>
      <c r="Q234" s="204"/>
      <c r="R234" s="204"/>
      <c r="S234" s="204"/>
      <c r="T234" s="205"/>
      <c r="AT234" s="206" t="s">
        <v>135</v>
      </c>
      <c r="AU234" s="206" t="s">
        <v>133</v>
      </c>
      <c r="AV234" s="13" t="s">
        <v>133</v>
      </c>
      <c r="AW234" s="13" t="s">
        <v>29</v>
      </c>
      <c r="AX234" s="13" t="s">
        <v>73</v>
      </c>
      <c r="AY234" s="206" t="s">
        <v>126</v>
      </c>
    </row>
    <row r="235" spans="1:65" s="13" customFormat="1">
      <c r="B235" s="195"/>
      <c r="C235" s="196"/>
      <c r="D235" s="197" t="s">
        <v>135</v>
      </c>
      <c r="E235" s="198" t="s">
        <v>1</v>
      </c>
      <c r="F235" s="199" t="s">
        <v>336</v>
      </c>
      <c r="G235" s="196"/>
      <c r="H235" s="200">
        <v>1.8</v>
      </c>
      <c r="I235" s="201"/>
      <c r="J235" s="196"/>
      <c r="K235" s="196"/>
      <c r="L235" s="202"/>
      <c r="M235" s="203"/>
      <c r="N235" s="204"/>
      <c r="O235" s="204"/>
      <c r="P235" s="204"/>
      <c r="Q235" s="204"/>
      <c r="R235" s="204"/>
      <c r="S235" s="204"/>
      <c r="T235" s="205"/>
      <c r="AT235" s="206" t="s">
        <v>135</v>
      </c>
      <c r="AU235" s="206" t="s">
        <v>133</v>
      </c>
      <c r="AV235" s="13" t="s">
        <v>133</v>
      </c>
      <c r="AW235" s="13" t="s">
        <v>29</v>
      </c>
      <c r="AX235" s="13" t="s">
        <v>73</v>
      </c>
      <c r="AY235" s="206" t="s">
        <v>126</v>
      </c>
    </row>
    <row r="236" spans="1:65" s="14" customFormat="1">
      <c r="B236" s="207"/>
      <c r="C236" s="208"/>
      <c r="D236" s="197" t="s">
        <v>135</v>
      </c>
      <c r="E236" s="209" t="s">
        <v>1</v>
      </c>
      <c r="F236" s="210" t="s">
        <v>138</v>
      </c>
      <c r="G236" s="208"/>
      <c r="H236" s="211">
        <v>27.167999999999999</v>
      </c>
      <c r="I236" s="212"/>
      <c r="J236" s="208"/>
      <c r="K236" s="208"/>
      <c r="L236" s="213"/>
      <c r="M236" s="214"/>
      <c r="N236" s="215"/>
      <c r="O236" s="215"/>
      <c r="P236" s="215"/>
      <c r="Q236" s="215"/>
      <c r="R236" s="215"/>
      <c r="S236" s="215"/>
      <c r="T236" s="216"/>
      <c r="AT236" s="217" t="s">
        <v>135</v>
      </c>
      <c r="AU236" s="217" t="s">
        <v>133</v>
      </c>
      <c r="AV236" s="14" t="s">
        <v>132</v>
      </c>
      <c r="AW236" s="14" t="s">
        <v>29</v>
      </c>
      <c r="AX236" s="14" t="s">
        <v>78</v>
      </c>
      <c r="AY236" s="217" t="s">
        <v>126</v>
      </c>
    </row>
    <row r="237" spans="1:65" s="2" customFormat="1" ht="24.2" customHeight="1">
      <c r="A237" s="33"/>
      <c r="B237" s="34"/>
      <c r="C237" s="218" t="s">
        <v>337</v>
      </c>
      <c r="D237" s="218" t="s">
        <v>165</v>
      </c>
      <c r="E237" s="219" t="s">
        <v>338</v>
      </c>
      <c r="F237" s="220" t="s">
        <v>339</v>
      </c>
      <c r="G237" s="221" t="s">
        <v>186</v>
      </c>
      <c r="H237" s="222">
        <v>27.710999999999999</v>
      </c>
      <c r="I237" s="223"/>
      <c r="J237" s="224">
        <f>ROUND(I237*H237,2)</f>
        <v>0</v>
      </c>
      <c r="K237" s="225"/>
      <c r="L237" s="226"/>
      <c r="M237" s="227" t="s">
        <v>1</v>
      </c>
      <c r="N237" s="228" t="s">
        <v>39</v>
      </c>
      <c r="O237" s="70"/>
      <c r="P237" s="191">
        <f>O237*H237</f>
        <v>0</v>
      </c>
      <c r="Q237" s="191">
        <v>1.5E-3</v>
      </c>
      <c r="R237" s="191">
        <f>Q237*H237</f>
        <v>4.1566499999999999E-2</v>
      </c>
      <c r="S237" s="191">
        <v>0</v>
      </c>
      <c r="T237" s="192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93" t="s">
        <v>302</v>
      </c>
      <c r="AT237" s="193" t="s">
        <v>165</v>
      </c>
      <c r="AU237" s="193" t="s">
        <v>133</v>
      </c>
      <c r="AY237" s="16" t="s">
        <v>126</v>
      </c>
      <c r="BE237" s="194">
        <f>IF(N237="základná",J237,0)</f>
        <v>0</v>
      </c>
      <c r="BF237" s="194">
        <f>IF(N237="znížená",J237,0)</f>
        <v>0</v>
      </c>
      <c r="BG237" s="194">
        <f>IF(N237="zákl. prenesená",J237,0)</f>
        <v>0</v>
      </c>
      <c r="BH237" s="194">
        <f>IF(N237="zníž. prenesená",J237,0)</f>
        <v>0</v>
      </c>
      <c r="BI237" s="194">
        <f>IF(N237="nulová",J237,0)</f>
        <v>0</v>
      </c>
      <c r="BJ237" s="16" t="s">
        <v>133</v>
      </c>
      <c r="BK237" s="194">
        <f>ROUND(I237*H237,2)</f>
        <v>0</v>
      </c>
      <c r="BL237" s="16" t="s">
        <v>212</v>
      </c>
      <c r="BM237" s="193" t="s">
        <v>340</v>
      </c>
    </row>
    <row r="238" spans="1:65" s="13" customFormat="1">
      <c r="B238" s="195"/>
      <c r="C238" s="196"/>
      <c r="D238" s="197" t="s">
        <v>135</v>
      </c>
      <c r="E238" s="196"/>
      <c r="F238" s="199" t="s">
        <v>341</v>
      </c>
      <c r="G238" s="196"/>
      <c r="H238" s="200">
        <v>27.710999999999999</v>
      </c>
      <c r="I238" s="201"/>
      <c r="J238" s="196"/>
      <c r="K238" s="196"/>
      <c r="L238" s="202"/>
      <c r="M238" s="203"/>
      <c r="N238" s="204"/>
      <c r="O238" s="204"/>
      <c r="P238" s="204"/>
      <c r="Q238" s="204"/>
      <c r="R238" s="204"/>
      <c r="S238" s="204"/>
      <c r="T238" s="205"/>
      <c r="AT238" s="206" t="s">
        <v>135</v>
      </c>
      <c r="AU238" s="206" t="s">
        <v>133</v>
      </c>
      <c r="AV238" s="13" t="s">
        <v>133</v>
      </c>
      <c r="AW238" s="13" t="s">
        <v>4</v>
      </c>
      <c r="AX238" s="13" t="s">
        <v>78</v>
      </c>
      <c r="AY238" s="206" t="s">
        <v>126</v>
      </c>
    </row>
    <row r="239" spans="1:65" s="12" customFormat="1" ht="22.7" customHeight="1">
      <c r="B239" s="165"/>
      <c r="C239" s="166"/>
      <c r="D239" s="167" t="s">
        <v>72</v>
      </c>
      <c r="E239" s="179" t="s">
        <v>342</v>
      </c>
      <c r="F239" s="179" t="s">
        <v>343</v>
      </c>
      <c r="G239" s="166"/>
      <c r="H239" s="166"/>
      <c r="I239" s="169"/>
      <c r="J239" s="180">
        <f>BK239</f>
        <v>0</v>
      </c>
      <c r="K239" s="166"/>
      <c r="L239" s="171"/>
      <c r="M239" s="172"/>
      <c r="N239" s="173"/>
      <c r="O239" s="173"/>
      <c r="P239" s="174">
        <f>P240</f>
        <v>0</v>
      </c>
      <c r="Q239" s="173"/>
      <c r="R239" s="174">
        <f>R240</f>
        <v>0.17188000000000001</v>
      </c>
      <c r="S239" s="173"/>
      <c r="T239" s="175">
        <f>T240</f>
        <v>0</v>
      </c>
      <c r="AR239" s="176" t="s">
        <v>133</v>
      </c>
      <c r="AT239" s="177" t="s">
        <v>72</v>
      </c>
      <c r="AU239" s="177" t="s">
        <v>78</v>
      </c>
      <c r="AY239" s="176" t="s">
        <v>126</v>
      </c>
      <c r="BK239" s="178">
        <f>BK240</f>
        <v>0</v>
      </c>
    </row>
    <row r="240" spans="1:65" s="2" customFormat="1" ht="14.45" customHeight="1">
      <c r="A240" s="33"/>
      <c r="B240" s="34"/>
      <c r="C240" s="181" t="s">
        <v>344</v>
      </c>
      <c r="D240" s="181" t="s">
        <v>128</v>
      </c>
      <c r="E240" s="182" t="s">
        <v>345</v>
      </c>
      <c r="F240" s="183" t="s">
        <v>346</v>
      </c>
      <c r="G240" s="184" t="s">
        <v>347</v>
      </c>
      <c r="H240" s="185">
        <v>4</v>
      </c>
      <c r="I240" s="186"/>
      <c r="J240" s="187">
        <f>ROUND(I240*H240,2)</f>
        <v>0</v>
      </c>
      <c r="K240" s="188"/>
      <c r="L240" s="38"/>
      <c r="M240" s="189" t="s">
        <v>1</v>
      </c>
      <c r="N240" s="190" t="s">
        <v>39</v>
      </c>
      <c r="O240" s="70"/>
      <c r="P240" s="191">
        <f>O240*H240</f>
        <v>0</v>
      </c>
      <c r="Q240" s="191">
        <v>4.2970000000000001E-2</v>
      </c>
      <c r="R240" s="191">
        <f>Q240*H240</f>
        <v>0.17188000000000001</v>
      </c>
      <c r="S240" s="191">
        <v>0</v>
      </c>
      <c r="T240" s="192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93" t="s">
        <v>212</v>
      </c>
      <c r="AT240" s="193" t="s">
        <v>128</v>
      </c>
      <c r="AU240" s="193" t="s">
        <v>133</v>
      </c>
      <c r="AY240" s="16" t="s">
        <v>126</v>
      </c>
      <c r="BE240" s="194">
        <f>IF(N240="základná",J240,0)</f>
        <v>0</v>
      </c>
      <c r="BF240" s="194">
        <f>IF(N240="znížená",J240,0)</f>
        <v>0</v>
      </c>
      <c r="BG240" s="194">
        <f>IF(N240="zákl. prenesená",J240,0)</f>
        <v>0</v>
      </c>
      <c r="BH240" s="194">
        <f>IF(N240="zníž. prenesená",J240,0)</f>
        <v>0</v>
      </c>
      <c r="BI240" s="194">
        <f>IF(N240="nulová",J240,0)</f>
        <v>0</v>
      </c>
      <c r="BJ240" s="16" t="s">
        <v>133</v>
      </c>
      <c r="BK240" s="194">
        <f>ROUND(I240*H240,2)</f>
        <v>0</v>
      </c>
      <c r="BL240" s="16" t="s">
        <v>212</v>
      </c>
      <c r="BM240" s="193" t="s">
        <v>348</v>
      </c>
    </row>
    <row r="241" spans="1:65" s="12" customFormat="1" ht="22.7" customHeight="1">
      <c r="B241" s="165"/>
      <c r="C241" s="166"/>
      <c r="D241" s="167" t="s">
        <v>72</v>
      </c>
      <c r="E241" s="179" t="s">
        <v>349</v>
      </c>
      <c r="F241" s="179" t="s">
        <v>350</v>
      </c>
      <c r="G241" s="166"/>
      <c r="H241" s="166"/>
      <c r="I241" s="169"/>
      <c r="J241" s="180">
        <f>BK241</f>
        <v>0</v>
      </c>
      <c r="K241" s="166"/>
      <c r="L241" s="171"/>
      <c r="M241" s="172"/>
      <c r="N241" s="173"/>
      <c r="O241" s="173"/>
      <c r="P241" s="174">
        <f>SUM(P242:P251)</f>
        <v>0</v>
      </c>
      <c r="Q241" s="173"/>
      <c r="R241" s="174">
        <f>SUM(R242:R251)</f>
        <v>0.19172</v>
      </c>
      <c r="S241" s="173"/>
      <c r="T241" s="175">
        <f>SUM(T242:T251)</f>
        <v>0</v>
      </c>
      <c r="AR241" s="176" t="s">
        <v>133</v>
      </c>
      <c r="AT241" s="177" t="s">
        <v>72</v>
      </c>
      <c r="AU241" s="177" t="s">
        <v>78</v>
      </c>
      <c r="AY241" s="176" t="s">
        <v>126</v>
      </c>
      <c r="BK241" s="178">
        <f>SUM(BK242:BK251)</f>
        <v>0</v>
      </c>
    </row>
    <row r="242" spans="1:65" s="2" customFormat="1" ht="24.2" customHeight="1">
      <c r="A242" s="33"/>
      <c r="B242" s="34"/>
      <c r="C242" s="181" t="s">
        <v>351</v>
      </c>
      <c r="D242" s="181" t="s">
        <v>128</v>
      </c>
      <c r="E242" s="182" t="s">
        <v>352</v>
      </c>
      <c r="F242" s="183" t="s">
        <v>353</v>
      </c>
      <c r="G242" s="184" t="s">
        <v>354</v>
      </c>
      <c r="H242" s="185">
        <v>4</v>
      </c>
      <c r="I242" s="186"/>
      <c r="J242" s="187">
        <f t="shared" ref="J242:J251" si="0">ROUND(I242*H242,2)</f>
        <v>0</v>
      </c>
      <c r="K242" s="188"/>
      <c r="L242" s="38"/>
      <c r="M242" s="189" t="s">
        <v>1</v>
      </c>
      <c r="N242" s="190" t="s">
        <v>39</v>
      </c>
      <c r="O242" s="70"/>
      <c r="P242" s="191">
        <f t="shared" ref="P242:P251" si="1">O242*H242</f>
        <v>0</v>
      </c>
      <c r="Q242" s="191">
        <v>0</v>
      </c>
      <c r="R242" s="191">
        <f t="shared" ref="R242:R251" si="2">Q242*H242</f>
        <v>0</v>
      </c>
      <c r="S242" s="191">
        <v>0</v>
      </c>
      <c r="T242" s="192">
        <f t="shared" ref="T242:T251" si="3"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93" t="s">
        <v>212</v>
      </c>
      <c r="AT242" s="193" t="s">
        <v>128</v>
      </c>
      <c r="AU242" s="193" t="s">
        <v>133</v>
      </c>
      <c r="AY242" s="16" t="s">
        <v>126</v>
      </c>
      <c r="BE242" s="194">
        <f t="shared" ref="BE242:BE251" si="4">IF(N242="základná",J242,0)</f>
        <v>0</v>
      </c>
      <c r="BF242" s="194">
        <f t="shared" ref="BF242:BF251" si="5">IF(N242="znížená",J242,0)</f>
        <v>0</v>
      </c>
      <c r="BG242" s="194">
        <f t="shared" ref="BG242:BG251" si="6">IF(N242="zákl. prenesená",J242,0)</f>
        <v>0</v>
      </c>
      <c r="BH242" s="194">
        <f t="shared" ref="BH242:BH251" si="7">IF(N242="zníž. prenesená",J242,0)</f>
        <v>0</v>
      </c>
      <c r="BI242" s="194">
        <f t="shared" ref="BI242:BI251" si="8">IF(N242="nulová",J242,0)</f>
        <v>0</v>
      </c>
      <c r="BJ242" s="16" t="s">
        <v>133</v>
      </c>
      <c r="BK242" s="194">
        <f t="shared" ref="BK242:BK251" si="9">ROUND(I242*H242,2)</f>
        <v>0</v>
      </c>
      <c r="BL242" s="16" t="s">
        <v>212</v>
      </c>
      <c r="BM242" s="193" t="s">
        <v>355</v>
      </c>
    </row>
    <row r="243" spans="1:65" s="2" customFormat="1" ht="48.95" customHeight="1">
      <c r="A243" s="33"/>
      <c r="B243" s="34"/>
      <c r="C243" s="218" t="s">
        <v>356</v>
      </c>
      <c r="D243" s="218" t="s">
        <v>165</v>
      </c>
      <c r="E243" s="219" t="s">
        <v>357</v>
      </c>
      <c r="F243" s="220" t="s">
        <v>358</v>
      </c>
      <c r="G243" s="221" t="s">
        <v>168</v>
      </c>
      <c r="H243" s="222">
        <v>4</v>
      </c>
      <c r="I243" s="223"/>
      <c r="J243" s="224">
        <f t="shared" si="0"/>
        <v>0</v>
      </c>
      <c r="K243" s="225"/>
      <c r="L243" s="226"/>
      <c r="M243" s="227" t="s">
        <v>1</v>
      </c>
      <c r="N243" s="228" t="s">
        <v>39</v>
      </c>
      <c r="O243" s="70"/>
      <c r="P243" s="191">
        <f t="shared" si="1"/>
        <v>0</v>
      </c>
      <c r="Q243" s="191">
        <v>1.668E-2</v>
      </c>
      <c r="R243" s="191">
        <f t="shared" si="2"/>
        <v>6.6720000000000002E-2</v>
      </c>
      <c r="S243" s="191">
        <v>0</v>
      </c>
      <c r="T243" s="192">
        <f t="shared" si="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93" t="s">
        <v>302</v>
      </c>
      <c r="AT243" s="193" t="s">
        <v>165</v>
      </c>
      <c r="AU243" s="193" t="s">
        <v>133</v>
      </c>
      <c r="AY243" s="16" t="s">
        <v>126</v>
      </c>
      <c r="BE243" s="194">
        <f t="shared" si="4"/>
        <v>0</v>
      </c>
      <c r="BF243" s="194">
        <f t="shared" si="5"/>
        <v>0</v>
      </c>
      <c r="BG243" s="194">
        <f t="shared" si="6"/>
        <v>0</v>
      </c>
      <c r="BH243" s="194">
        <f t="shared" si="7"/>
        <v>0</v>
      </c>
      <c r="BI243" s="194">
        <f t="shared" si="8"/>
        <v>0</v>
      </c>
      <c r="BJ243" s="16" t="s">
        <v>133</v>
      </c>
      <c r="BK243" s="194">
        <f t="shared" si="9"/>
        <v>0</v>
      </c>
      <c r="BL243" s="16" t="s">
        <v>212</v>
      </c>
      <c r="BM243" s="193" t="s">
        <v>359</v>
      </c>
    </row>
    <row r="244" spans="1:65" s="2" customFormat="1" ht="14.45" customHeight="1">
      <c r="A244" s="33"/>
      <c r="B244" s="34"/>
      <c r="C244" s="218" t="s">
        <v>360</v>
      </c>
      <c r="D244" s="218" t="s">
        <v>165</v>
      </c>
      <c r="E244" s="219" t="s">
        <v>361</v>
      </c>
      <c r="F244" s="220" t="s">
        <v>362</v>
      </c>
      <c r="G244" s="221" t="s">
        <v>168</v>
      </c>
      <c r="H244" s="222">
        <v>4</v>
      </c>
      <c r="I244" s="223"/>
      <c r="J244" s="224">
        <f t="shared" si="0"/>
        <v>0</v>
      </c>
      <c r="K244" s="225"/>
      <c r="L244" s="226"/>
      <c r="M244" s="227" t="s">
        <v>1</v>
      </c>
      <c r="N244" s="228" t="s">
        <v>39</v>
      </c>
      <c r="O244" s="70"/>
      <c r="P244" s="191">
        <f t="shared" si="1"/>
        <v>0</v>
      </c>
      <c r="Q244" s="191">
        <v>1E-4</v>
      </c>
      <c r="R244" s="191">
        <f t="shared" si="2"/>
        <v>4.0000000000000002E-4</v>
      </c>
      <c r="S244" s="191">
        <v>0</v>
      </c>
      <c r="T244" s="192">
        <f t="shared" si="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93" t="s">
        <v>302</v>
      </c>
      <c r="AT244" s="193" t="s">
        <v>165</v>
      </c>
      <c r="AU244" s="193" t="s">
        <v>133</v>
      </c>
      <c r="AY244" s="16" t="s">
        <v>126</v>
      </c>
      <c r="BE244" s="194">
        <f t="shared" si="4"/>
        <v>0</v>
      </c>
      <c r="BF244" s="194">
        <f t="shared" si="5"/>
        <v>0</v>
      </c>
      <c r="BG244" s="194">
        <f t="shared" si="6"/>
        <v>0</v>
      </c>
      <c r="BH244" s="194">
        <f t="shared" si="7"/>
        <v>0</v>
      </c>
      <c r="BI244" s="194">
        <f t="shared" si="8"/>
        <v>0</v>
      </c>
      <c r="BJ244" s="16" t="s">
        <v>133</v>
      </c>
      <c r="BK244" s="194">
        <f t="shared" si="9"/>
        <v>0</v>
      </c>
      <c r="BL244" s="16" t="s">
        <v>212</v>
      </c>
      <c r="BM244" s="193" t="s">
        <v>363</v>
      </c>
    </row>
    <row r="245" spans="1:65" s="2" customFormat="1" ht="24.2" customHeight="1">
      <c r="A245" s="33"/>
      <c r="B245" s="34"/>
      <c r="C245" s="218" t="s">
        <v>364</v>
      </c>
      <c r="D245" s="218" t="s">
        <v>165</v>
      </c>
      <c r="E245" s="219" t="s">
        <v>365</v>
      </c>
      <c r="F245" s="220" t="s">
        <v>366</v>
      </c>
      <c r="G245" s="221" t="s">
        <v>168</v>
      </c>
      <c r="H245" s="222">
        <v>4</v>
      </c>
      <c r="I245" s="223"/>
      <c r="J245" s="224">
        <f t="shared" si="0"/>
        <v>0</v>
      </c>
      <c r="K245" s="225"/>
      <c r="L245" s="226"/>
      <c r="M245" s="227" t="s">
        <v>1</v>
      </c>
      <c r="N245" s="228" t="s">
        <v>39</v>
      </c>
      <c r="O245" s="70"/>
      <c r="P245" s="191">
        <f t="shared" si="1"/>
        <v>0</v>
      </c>
      <c r="Q245" s="191">
        <v>3.7100000000000002E-3</v>
      </c>
      <c r="R245" s="191">
        <f t="shared" si="2"/>
        <v>1.4840000000000001E-2</v>
      </c>
      <c r="S245" s="191">
        <v>0</v>
      </c>
      <c r="T245" s="192">
        <f t="shared" si="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93" t="s">
        <v>302</v>
      </c>
      <c r="AT245" s="193" t="s">
        <v>165</v>
      </c>
      <c r="AU245" s="193" t="s">
        <v>133</v>
      </c>
      <c r="AY245" s="16" t="s">
        <v>126</v>
      </c>
      <c r="BE245" s="194">
        <f t="shared" si="4"/>
        <v>0</v>
      </c>
      <c r="BF245" s="194">
        <f t="shared" si="5"/>
        <v>0</v>
      </c>
      <c r="BG245" s="194">
        <f t="shared" si="6"/>
        <v>0</v>
      </c>
      <c r="BH245" s="194">
        <f t="shared" si="7"/>
        <v>0</v>
      </c>
      <c r="BI245" s="194">
        <f t="shared" si="8"/>
        <v>0</v>
      </c>
      <c r="BJ245" s="16" t="s">
        <v>133</v>
      </c>
      <c r="BK245" s="194">
        <f t="shared" si="9"/>
        <v>0</v>
      </c>
      <c r="BL245" s="16" t="s">
        <v>212</v>
      </c>
      <c r="BM245" s="193" t="s">
        <v>367</v>
      </c>
    </row>
    <row r="246" spans="1:65" s="2" customFormat="1" ht="37.700000000000003" customHeight="1">
      <c r="A246" s="33"/>
      <c r="B246" s="34"/>
      <c r="C246" s="218" t="s">
        <v>368</v>
      </c>
      <c r="D246" s="218" t="s">
        <v>165</v>
      </c>
      <c r="E246" s="219" t="s">
        <v>369</v>
      </c>
      <c r="F246" s="220" t="s">
        <v>370</v>
      </c>
      <c r="G246" s="221" t="s">
        <v>168</v>
      </c>
      <c r="H246" s="222">
        <v>4</v>
      </c>
      <c r="I246" s="223"/>
      <c r="J246" s="224">
        <f t="shared" si="0"/>
        <v>0</v>
      </c>
      <c r="K246" s="225"/>
      <c r="L246" s="226"/>
      <c r="M246" s="227" t="s">
        <v>1</v>
      </c>
      <c r="N246" s="228" t="s">
        <v>39</v>
      </c>
      <c r="O246" s="70"/>
      <c r="P246" s="191">
        <f t="shared" si="1"/>
        <v>0</v>
      </c>
      <c r="Q246" s="191">
        <v>1.35E-2</v>
      </c>
      <c r="R246" s="191">
        <f t="shared" si="2"/>
        <v>5.3999999999999999E-2</v>
      </c>
      <c r="S246" s="191">
        <v>0</v>
      </c>
      <c r="T246" s="192">
        <f t="shared" si="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93" t="s">
        <v>302</v>
      </c>
      <c r="AT246" s="193" t="s">
        <v>165</v>
      </c>
      <c r="AU246" s="193" t="s">
        <v>133</v>
      </c>
      <c r="AY246" s="16" t="s">
        <v>126</v>
      </c>
      <c r="BE246" s="194">
        <f t="shared" si="4"/>
        <v>0</v>
      </c>
      <c r="BF246" s="194">
        <f t="shared" si="5"/>
        <v>0</v>
      </c>
      <c r="BG246" s="194">
        <f t="shared" si="6"/>
        <v>0</v>
      </c>
      <c r="BH246" s="194">
        <f t="shared" si="7"/>
        <v>0</v>
      </c>
      <c r="BI246" s="194">
        <f t="shared" si="8"/>
        <v>0</v>
      </c>
      <c r="BJ246" s="16" t="s">
        <v>133</v>
      </c>
      <c r="BK246" s="194">
        <f t="shared" si="9"/>
        <v>0</v>
      </c>
      <c r="BL246" s="16" t="s">
        <v>212</v>
      </c>
      <c r="BM246" s="193" t="s">
        <v>371</v>
      </c>
    </row>
    <row r="247" spans="1:65" s="2" customFormat="1" ht="24.2" customHeight="1">
      <c r="A247" s="33"/>
      <c r="B247" s="34"/>
      <c r="C247" s="218" t="s">
        <v>372</v>
      </c>
      <c r="D247" s="218" t="s">
        <v>165</v>
      </c>
      <c r="E247" s="219" t="s">
        <v>373</v>
      </c>
      <c r="F247" s="220" t="s">
        <v>374</v>
      </c>
      <c r="G247" s="221" t="s">
        <v>168</v>
      </c>
      <c r="H247" s="222">
        <v>4</v>
      </c>
      <c r="I247" s="223"/>
      <c r="J247" s="224">
        <f t="shared" si="0"/>
        <v>0</v>
      </c>
      <c r="K247" s="225"/>
      <c r="L247" s="226"/>
      <c r="M247" s="227" t="s">
        <v>1</v>
      </c>
      <c r="N247" s="228" t="s">
        <v>39</v>
      </c>
      <c r="O247" s="70"/>
      <c r="P247" s="191">
        <f t="shared" si="1"/>
        <v>0</v>
      </c>
      <c r="Q247" s="191">
        <v>1.2E-2</v>
      </c>
      <c r="R247" s="191">
        <f t="shared" si="2"/>
        <v>4.8000000000000001E-2</v>
      </c>
      <c r="S247" s="191">
        <v>0</v>
      </c>
      <c r="T247" s="192">
        <f t="shared" si="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93" t="s">
        <v>302</v>
      </c>
      <c r="AT247" s="193" t="s">
        <v>165</v>
      </c>
      <c r="AU247" s="193" t="s">
        <v>133</v>
      </c>
      <c r="AY247" s="16" t="s">
        <v>126</v>
      </c>
      <c r="BE247" s="194">
        <f t="shared" si="4"/>
        <v>0</v>
      </c>
      <c r="BF247" s="194">
        <f t="shared" si="5"/>
        <v>0</v>
      </c>
      <c r="BG247" s="194">
        <f t="shared" si="6"/>
        <v>0</v>
      </c>
      <c r="BH247" s="194">
        <f t="shared" si="7"/>
        <v>0</v>
      </c>
      <c r="BI247" s="194">
        <f t="shared" si="8"/>
        <v>0</v>
      </c>
      <c r="BJ247" s="16" t="s">
        <v>133</v>
      </c>
      <c r="BK247" s="194">
        <f t="shared" si="9"/>
        <v>0</v>
      </c>
      <c r="BL247" s="16" t="s">
        <v>212</v>
      </c>
      <c r="BM247" s="193" t="s">
        <v>375</v>
      </c>
    </row>
    <row r="248" spans="1:65" s="2" customFormat="1" ht="24.2" customHeight="1">
      <c r="A248" s="33"/>
      <c r="B248" s="34"/>
      <c r="C248" s="218" t="s">
        <v>376</v>
      </c>
      <c r="D248" s="218" t="s">
        <v>165</v>
      </c>
      <c r="E248" s="219" t="s">
        <v>377</v>
      </c>
      <c r="F248" s="220" t="s">
        <v>378</v>
      </c>
      <c r="G248" s="221" t="s">
        <v>168</v>
      </c>
      <c r="H248" s="222">
        <v>4</v>
      </c>
      <c r="I248" s="223"/>
      <c r="J248" s="224">
        <f t="shared" si="0"/>
        <v>0</v>
      </c>
      <c r="K248" s="225"/>
      <c r="L248" s="226"/>
      <c r="M248" s="227" t="s">
        <v>1</v>
      </c>
      <c r="N248" s="228" t="s">
        <v>39</v>
      </c>
      <c r="O248" s="70"/>
      <c r="P248" s="191">
        <f t="shared" si="1"/>
        <v>0</v>
      </c>
      <c r="Q248" s="191">
        <v>4.0000000000000002E-4</v>
      </c>
      <c r="R248" s="191">
        <f t="shared" si="2"/>
        <v>1.6000000000000001E-3</v>
      </c>
      <c r="S248" s="191">
        <v>0</v>
      </c>
      <c r="T248" s="192">
        <f t="shared" si="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93" t="s">
        <v>302</v>
      </c>
      <c r="AT248" s="193" t="s">
        <v>165</v>
      </c>
      <c r="AU248" s="193" t="s">
        <v>133</v>
      </c>
      <c r="AY248" s="16" t="s">
        <v>126</v>
      </c>
      <c r="BE248" s="194">
        <f t="shared" si="4"/>
        <v>0</v>
      </c>
      <c r="BF248" s="194">
        <f t="shared" si="5"/>
        <v>0</v>
      </c>
      <c r="BG248" s="194">
        <f t="shared" si="6"/>
        <v>0</v>
      </c>
      <c r="BH248" s="194">
        <f t="shared" si="7"/>
        <v>0</v>
      </c>
      <c r="BI248" s="194">
        <f t="shared" si="8"/>
        <v>0</v>
      </c>
      <c r="BJ248" s="16" t="s">
        <v>133</v>
      </c>
      <c r="BK248" s="194">
        <f t="shared" si="9"/>
        <v>0</v>
      </c>
      <c r="BL248" s="16" t="s">
        <v>212</v>
      </c>
      <c r="BM248" s="193" t="s">
        <v>379</v>
      </c>
    </row>
    <row r="249" spans="1:65" s="2" customFormat="1" ht="24.2" customHeight="1">
      <c r="A249" s="33"/>
      <c r="B249" s="34"/>
      <c r="C249" s="218" t="s">
        <v>380</v>
      </c>
      <c r="D249" s="218" t="s">
        <v>165</v>
      </c>
      <c r="E249" s="219" t="s">
        <v>381</v>
      </c>
      <c r="F249" s="220" t="s">
        <v>382</v>
      </c>
      <c r="G249" s="221" t="s">
        <v>168</v>
      </c>
      <c r="H249" s="222">
        <v>4</v>
      </c>
      <c r="I249" s="223"/>
      <c r="J249" s="224">
        <f t="shared" si="0"/>
        <v>0</v>
      </c>
      <c r="K249" s="225"/>
      <c r="L249" s="226"/>
      <c r="M249" s="227" t="s">
        <v>1</v>
      </c>
      <c r="N249" s="228" t="s">
        <v>39</v>
      </c>
      <c r="O249" s="70"/>
      <c r="P249" s="191">
        <f t="shared" si="1"/>
        <v>0</v>
      </c>
      <c r="Q249" s="191">
        <v>8.0000000000000004E-4</v>
      </c>
      <c r="R249" s="191">
        <f t="shared" si="2"/>
        <v>3.2000000000000002E-3</v>
      </c>
      <c r="S249" s="191">
        <v>0</v>
      </c>
      <c r="T249" s="192">
        <f t="shared" si="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93" t="s">
        <v>302</v>
      </c>
      <c r="AT249" s="193" t="s">
        <v>165</v>
      </c>
      <c r="AU249" s="193" t="s">
        <v>133</v>
      </c>
      <c r="AY249" s="16" t="s">
        <v>126</v>
      </c>
      <c r="BE249" s="194">
        <f t="shared" si="4"/>
        <v>0</v>
      </c>
      <c r="BF249" s="194">
        <f t="shared" si="5"/>
        <v>0</v>
      </c>
      <c r="BG249" s="194">
        <f t="shared" si="6"/>
        <v>0</v>
      </c>
      <c r="BH249" s="194">
        <f t="shared" si="7"/>
        <v>0</v>
      </c>
      <c r="BI249" s="194">
        <f t="shared" si="8"/>
        <v>0</v>
      </c>
      <c r="BJ249" s="16" t="s">
        <v>133</v>
      </c>
      <c r="BK249" s="194">
        <f t="shared" si="9"/>
        <v>0</v>
      </c>
      <c r="BL249" s="16" t="s">
        <v>212</v>
      </c>
      <c r="BM249" s="193" t="s">
        <v>383</v>
      </c>
    </row>
    <row r="250" spans="1:65" s="2" customFormat="1" ht="24.2" customHeight="1">
      <c r="A250" s="33"/>
      <c r="B250" s="34"/>
      <c r="C250" s="218" t="s">
        <v>384</v>
      </c>
      <c r="D250" s="218" t="s">
        <v>165</v>
      </c>
      <c r="E250" s="219" t="s">
        <v>385</v>
      </c>
      <c r="F250" s="220" t="s">
        <v>386</v>
      </c>
      <c r="G250" s="221" t="s">
        <v>168</v>
      </c>
      <c r="H250" s="222">
        <v>4</v>
      </c>
      <c r="I250" s="223"/>
      <c r="J250" s="224">
        <f t="shared" si="0"/>
        <v>0</v>
      </c>
      <c r="K250" s="225"/>
      <c r="L250" s="226"/>
      <c r="M250" s="227" t="s">
        <v>1</v>
      </c>
      <c r="N250" s="228" t="s">
        <v>39</v>
      </c>
      <c r="O250" s="70"/>
      <c r="P250" s="191">
        <f t="shared" si="1"/>
        <v>0</v>
      </c>
      <c r="Q250" s="191">
        <v>4.0000000000000002E-4</v>
      </c>
      <c r="R250" s="191">
        <f t="shared" si="2"/>
        <v>1.6000000000000001E-3</v>
      </c>
      <c r="S250" s="191">
        <v>0</v>
      </c>
      <c r="T250" s="192">
        <f t="shared" si="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93" t="s">
        <v>302</v>
      </c>
      <c r="AT250" s="193" t="s">
        <v>165</v>
      </c>
      <c r="AU250" s="193" t="s">
        <v>133</v>
      </c>
      <c r="AY250" s="16" t="s">
        <v>126</v>
      </c>
      <c r="BE250" s="194">
        <f t="shared" si="4"/>
        <v>0</v>
      </c>
      <c r="BF250" s="194">
        <f t="shared" si="5"/>
        <v>0</v>
      </c>
      <c r="BG250" s="194">
        <f t="shared" si="6"/>
        <v>0</v>
      </c>
      <c r="BH250" s="194">
        <f t="shared" si="7"/>
        <v>0</v>
      </c>
      <c r="BI250" s="194">
        <f t="shared" si="8"/>
        <v>0</v>
      </c>
      <c r="BJ250" s="16" t="s">
        <v>133</v>
      </c>
      <c r="BK250" s="194">
        <f t="shared" si="9"/>
        <v>0</v>
      </c>
      <c r="BL250" s="16" t="s">
        <v>212</v>
      </c>
      <c r="BM250" s="193" t="s">
        <v>387</v>
      </c>
    </row>
    <row r="251" spans="1:65" s="2" customFormat="1" ht="37.700000000000003" customHeight="1">
      <c r="A251" s="33"/>
      <c r="B251" s="34"/>
      <c r="C251" s="218" t="s">
        <v>388</v>
      </c>
      <c r="D251" s="218" t="s">
        <v>165</v>
      </c>
      <c r="E251" s="219" t="s">
        <v>389</v>
      </c>
      <c r="F251" s="220" t="s">
        <v>390</v>
      </c>
      <c r="G251" s="221" t="s">
        <v>168</v>
      </c>
      <c r="H251" s="222">
        <v>4</v>
      </c>
      <c r="I251" s="223"/>
      <c r="J251" s="224">
        <f t="shared" si="0"/>
        <v>0</v>
      </c>
      <c r="K251" s="225"/>
      <c r="L251" s="226"/>
      <c r="M251" s="227" t="s">
        <v>1</v>
      </c>
      <c r="N251" s="228" t="s">
        <v>39</v>
      </c>
      <c r="O251" s="70"/>
      <c r="P251" s="191">
        <f t="shared" si="1"/>
        <v>0</v>
      </c>
      <c r="Q251" s="191">
        <v>3.4000000000000002E-4</v>
      </c>
      <c r="R251" s="191">
        <f t="shared" si="2"/>
        <v>1.3600000000000001E-3</v>
      </c>
      <c r="S251" s="191">
        <v>0</v>
      </c>
      <c r="T251" s="192">
        <f t="shared" si="3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93" t="s">
        <v>302</v>
      </c>
      <c r="AT251" s="193" t="s">
        <v>165</v>
      </c>
      <c r="AU251" s="193" t="s">
        <v>133</v>
      </c>
      <c r="AY251" s="16" t="s">
        <v>126</v>
      </c>
      <c r="BE251" s="194">
        <f t="shared" si="4"/>
        <v>0</v>
      </c>
      <c r="BF251" s="194">
        <f t="shared" si="5"/>
        <v>0</v>
      </c>
      <c r="BG251" s="194">
        <f t="shared" si="6"/>
        <v>0</v>
      </c>
      <c r="BH251" s="194">
        <f t="shared" si="7"/>
        <v>0</v>
      </c>
      <c r="BI251" s="194">
        <f t="shared" si="8"/>
        <v>0</v>
      </c>
      <c r="BJ251" s="16" t="s">
        <v>133</v>
      </c>
      <c r="BK251" s="194">
        <f t="shared" si="9"/>
        <v>0</v>
      </c>
      <c r="BL251" s="16" t="s">
        <v>212</v>
      </c>
      <c r="BM251" s="193" t="s">
        <v>391</v>
      </c>
    </row>
    <row r="252" spans="1:65" s="12" customFormat="1" ht="22.7" customHeight="1">
      <c r="B252" s="165"/>
      <c r="C252" s="166"/>
      <c r="D252" s="167" t="s">
        <v>72</v>
      </c>
      <c r="E252" s="179" t="s">
        <v>392</v>
      </c>
      <c r="F252" s="179" t="s">
        <v>393</v>
      </c>
      <c r="G252" s="166"/>
      <c r="H252" s="166"/>
      <c r="I252" s="169"/>
      <c r="J252" s="180">
        <f>BK252</f>
        <v>0</v>
      </c>
      <c r="K252" s="166"/>
      <c r="L252" s="171"/>
      <c r="M252" s="172"/>
      <c r="N252" s="173"/>
      <c r="O252" s="173"/>
      <c r="P252" s="174">
        <f>SUM(P253:P254)</f>
        <v>0</v>
      </c>
      <c r="Q252" s="173"/>
      <c r="R252" s="174">
        <f>SUM(R253:R254)</f>
        <v>0.40400000000000003</v>
      </c>
      <c r="S252" s="173"/>
      <c r="T252" s="175">
        <f>SUM(T253:T254)</f>
        <v>0</v>
      </c>
      <c r="AR252" s="176" t="s">
        <v>133</v>
      </c>
      <c r="AT252" s="177" t="s">
        <v>72</v>
      </c>
      <c r="AU252" s="177" t="s">
        <v>78</v>
      </c>
      <c r="AY252" s="176" t="s">
        <v>126</v>
      </c>
      <c r="BK252" s="178">
        <f>SUM(BK253:BK254)</f>
        <v>0</v>
      </c>
    </row>
    <row r="253" spans="1:65" s="2" customFormat="1" ht="14.45" customHeight="1">
      <c r="A253" s="33"/>
      <c r="B253" s="34"/>
      <c r="C253" s="181" t="s">
        <v>394</v>
      </c>
      <c r="D253" s="181" t="s">
        <v>128</v>
      </c>
      <c r="E253" s="182" t="s">
        <v>395</v>
      </c>
      <c r="F253" s="183" t="s">
        <v>396</v>
      </c>
      <c r="G253" s="184" t="s">
        <v>168</v>
      </c>
      <c r="H253" s="185">
        <v>4</v>
      </c>
      <c r="I253" s="186"/>
      <c r="J253" s="187">
        <f>ROUND(I253*H253,2)</f>
        <v>0</v>
      </c>
      <c r="K253" s="188"/>
      <c r="L253" s="38"/>
      <c r="M253" s="189" t="s">
        <v>1</v>
      </c>
      <c r="N253" s="190" t="s">
        <v>39</v>
      </c>
      <c r="O253" s="70"/>
      <c r="P253" s="191">
        <f>O253*H253</f>
        <v>0</v>
      </c>
      <c r="Q253" s="191">
        <v>0</v>
      </c>
      <c r="R253" s="191">
        <f>Q253*H253</f>
        <v>0</v>
      </c>
      <c r="S253" s="191">
        <v>0</v>
      </c>
      <c r="T253" s="192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93" t="s">
        <v>212</v>
      </c>
      <c r="AT253" s="193" t="s">
        <v>128</v>
      </c>
      <c r="AU253" s="193" t="s">
        <v>133</v>
      </c>
      <c r="AY253" s="16" t="s">
        <v>126</v>
      </c>
      <c r="BE253" s="194">
        <f>IF(N253="základná",J253,0)</f>
        <v>0</v>
      </c>
      <c r="BF253" s="194">
        <f>IF(N253="znížená",J253,0)</f>
        <v>0</v>
      </c>
      <c r="BG253" s="194">
        <f>IF(N253="zákl. prenesená",J253,0)</f>
        <v>0</v>
      </c>
      <c r="BH253" s="194">
        <f>IF(N253="zníž. prenesená",J253,0)</f>
        <v>0</v>
      </c>
      <c r="BI253" s="194">
        <f>IF(N253="nulová",J253,0)</f>
        <v>0</v>
      </c>
      <c r="BJ253" s="16" t="s">
        <v>133</v>
      </c>
      <c r="BK253" s="194">
        <f>ROUND(I253*H253,2)</f>
        <v>0</v>
      </c>
      <c r="BL253" s="16" t="s">
        <v>212</v>
      </c>
      <c r="BM253" s="193" t="s">
        <v>397</v>
      </c>
    </row>
    <row r="254" spans="1:65" s="2" customFormat="1" ht="37.700000000000003" customHeight="1">
      <c r="A254" s="33"/>
      <c r="B254" s="34"/>
      <c r="C254" s="218" t="s">
        <v>398</v>
      </c>
      <c r="D254" s="218" t="s">
        <v>165</v>
      </c>
      <c r="E254" s="219" t="s">
        <v>399</v>
      </c>
      <c r="F254" s="220" t="s">
        <v>400</v>
      </c>
      <c r="G254" s="221" t="s">
        <v>168</v>
      </c>
      <c r="H254" s="222">
        <v>4</v>
      </c>
      <c r="I254" s="223"/>
      <c r="J254" s="224">
        <f>ROUND(I254*H254,2)</f>
        <v>0</v>
      </c>
      <c r="K254" s="225"/>
      <c r="L254" s="226"/>
      <c r="M254" s="227" t="s">
        <v>1</v>
      </c>
      <c r="N254" s="228" t="s">
        <v>39</v>
      </c>
      <c r="O254" s="70"/>
      <c r="P254" s="191">
        <f>O254*H254</f>
        <v>0</v>
      </c>
      <c r="Q254" s="191">
        <v>0.10100000000000001</v>
      </c>
      <c r="R254" s="191">
        <f>Q254*H254</f>
        <v>0.40400000000000003</v>
      </c>
      <c r="S254" s="191">
        <v>0</v>
      </c>
      <c r="T254" s="192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93" t="s">
        <v>302</v>
      </c>
      <c r="AT254" s="193" t="s">
        <v>165</v>
      </c>
      <c r="AU254" s="193" t="s">
        <v>133</v>
      </c>
      <c r="AY254" s="16" t="s">
        <v>126</v>
      </c>
      <c r="BE254" s="194">
        <f>IF(N254="základná",J254,0)</f>
        <v>0</v>
      </c>
      <c r="BF254" s="194">
        <f>IF(N254="znížená",J254,0)</f>
        <v>0</v>
      </c>
      <c r="BG254" s="194">
        <f>IF(N254="zákl. prenesená",J254,0)</f>
        <v>0</v>
      </c>
      <c r="BH254" s="194">
        <f>IF(N254="zníž. prenesená",J254,0)</f>
        <v>0</v>
      </c>
      <c r="BI254" s="194">
        <f>IF(N254="nulová",J254,0)</f>
        <v>0</v>
      </c>
      <c r="BJ254" s="16" t="s">
        <v>133</v>
      </c>
      <c r="BK254" s="194">
        <f>ROUND(I254*H254,2)</f>
        <v>0</v>
      </c>
      <c r="BL254" s="16" t="s">
        <v>212</v>
      </c>
      <c r="BM254" s="193" t="s">
        <v>401</v>
      </c>
    </row>
    <row r="255" spans="1:65" s="12" customFormat="1" ht="22.7" customHeight="1">
      <c r="B255" s="165"/>
      <c r="C255" s="166"/>
      <c r="D255" s="167" t="s">
        <v>72</v>
      </c>
      <c r="E255" s="179" t="s">
        <v>402</v>
      </c>
      <c r="F255" s="179" t="s">
        <v>403</v>
      </c>
      <c r="G255" s="166"/>
      <c r="H255" s="166"/>
      <c r="I255" s="169"/>
      <c r="J255" s="180">
        <f>BK255</f>
        <v>0</v>
      </c>
      <c r="K255" s="166"/>
      <c r="L255" s="171"/>
      <c r="M255" s="172"/>
      <c r="N255" s="173"/>
      <c r="O255" s="173"/>
      <c r="P255" s="174">
        <f>SUM(P256:P283)</f>
        <v>0</v>
      </c>
      <c r="Q255" s="173"/>
      <c r="R255" s="174">
        <f>SUM(R256:R283)</f>
        <v>7.8481050000000003</v>
      </c>
      <c r="S255" s="173"/>
      <c r="T255" s="175">
        <f>SUM(T256:T283)</f>
        <v>0</v>
      </c>
      <c r="AR255" s="176" t="s">
        <v>133</v>
      </c>
      <c r="AT255" s="177" t="s">
        <v>72</v>
      </c>
      <c r="AU255" s="177" t="s">
        <v>78</v>
      </c>
      <c r="AY255" s="176" t="s">
        <v>126</v>
      </c>
      <c r="BK255" s="178">
        <f>SUM(BK256:BK283)</f>
        <v>0</v>
      </c>
    </row>
    <row r="256" spans="1:65" s="2" customFormat="1" ht="24.2" customHeight="1">
      <c r="A256" s="33"/>
      <c r="B256" s="34"/>
      <c r="C256" s="181" t="s">
        <v>404</v>
      </c>
      <c r="D256" s="181" t="s">
        <v>128</v>
      </c>
      <c r="E256" s="182" t="s">
        <v>405</v>
      </c>
      <c r="F256" s="183" t="s">
        <v>406</v>
      </c>
      <c r="G256" s="184" t="s">
        <v>280</v>
      </c>
      <c r="H256" s="185">
        <v>321</v>
      </c>
      <c r="I256" s="186"/>
      <c r="J256" s="187">
        <f>ROUND(I256*H256,2)</f>
        <v>0</v>
      </c>
      <c r="K256" s="188"/>
      <c r="L256" s="38"/>
      <c r="M256" s="189" t="s">
        <v>1</v>
      </c>
      <c r="N256" s="190" t="s">
        <v>39</v>
      </c>
      <c r="O256" s="70"/>
      <c r="P256" s="191">
        <f>O256*H256</f>
        <v>0</v>
      </c>
      <c r="Q256" s="191">
        <v>0</v>
      </c>
      <c r="R256" s="191">
        <f>Q256*H256</f>
        <v>0</v>
      </c>
      <c r="S256" s="191">
        <v>0</v>
      </c>
      <c r="T256" s="192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93" t="s">
        <v>212</v>
      </c>
      <c r="AT256" s="193" t="s">
        <v>128</v>
      </c>
      <c r="AU256" s="193" t="s">
        <v>133</v>
      </c>
      <c r="AY256" s="16" t="s">
        <v>126</v>
      </c>
      <c r="BE256" s="194">
        <f>IF(N256="základná",J256,0)</f>
        <v>0</v>
      </c>
      <c r="BF256" s="194">
        <f>IF(N256="znížená",J256,0)</f>
        <v>0</v>
      </c>
      <c r="BG256" s="194">
        <f>IF(N256="zákl. prenesená",J256,0)</f>
        <v>0</v>
      </c>
      <c r="BH256" s="194">
        <f>IF(N256="zníž. prenesená",J256,0)</f>
        <v>0</v>
      </c>
      <c r="BI256" s="194">
        <f>IF(N256="nulová",J256,0)</f>
        <v>0</v>
      </c>
      <c r="BJ256" s="16" t="s">
        <v>133</v>
      </c>
      <c r="BK256" s="194">
        <f>ROUND(I256*H256,2)</f>
        <v>0</v>
      </c>
      <c r="BL256" s="16" t="s">
        <v>212</v>
      </c>
      <c r="BM256" s="193" t="s">
        <v>407</v>
      </c>
    </row>
    <row r="257" spans="1:65" s="13" customFormat="1">
      <c r="B257" s="195"/>
      <c r="C257" s="196"/>
      <c r="D257" s="197" t="s">
        <v>135</v>
      </c>
      <c r="E257" s="198" t="s">
        <v>1</v>
      </c>
      <c r="F257" s="199" t="s">
        <v>408</v>
      </c>
      <c r="G257" s="196"/>
      <c r="H257" s="200">
        <v>273</v>
      </c>
      <c r="I257" s="201"/>
      <c r="J257" s="196"/>
      <c r="K257" s="196"/>
      <c r="L257" s="202"/>
      <c r="M257" s="203"/>
      <c r="N257" s="204"/>
      <c r="O257" s="204"/>
      <c r="P257" s="204"/>
      <c r="Q257" s="204"/>
      <c r="R257" s="204"/>
      <c r="S257" s="204"/>
      <c r="T257" s="205"/>
      <c r="AT257" s="206" t="s">
        <v>135</v>
      </c>
      <c r="AU257" s="206" t="s">
        <v>133</v>
      </c>
      <c r="AV257" s="13" t="s">
        <v>133</v>
      </c>
      <c r="AW257" s="13" t="s">
        <v>29</v>
      </c>
      <c r="AX257" s="13" t="s">
        <v>73</v>
      </c>
      <c r="AY257" s="206" t="s">
        <v>126</v>
      </c>
    </row>
    <row r="258" spans="1:65" s="13" customFormat="1">
      <c r="B258" s="195"/>
      <c r="C258" s="196"/>
      <c r="D258" s="197" t="s">
        <v>135</v>
      </c>
      <c r="E258" s="198" t="s">
        <v>1</v>
      </c>
      <c r="F258" s="199" t="s">
        <v>409</v>
      </c>
      <c r="G258" s="196"/>
      <c r="H258" s="200">
        <v>12.6</v>
      </c>
      <c r="I258" s="201"/>
      <c r="J258" s="196"/>
      <c r="K258" s="196"/>
      <c r="L258" s="202"/>
      <c r="M258" s="203"/>
      <c r="N258" s="204"/>
      <c r="O258" s="204"/>
      <c r="P258" s="204"/>
      <c r="Q258" s="204"/>
      <c r="R258" s="204"/>
      <c r="S258" s="204"/>
      <c r="T258" s="205"/>
      <c r="AT258" s="206" t="s">
        <v>135</v>
      </c>
      <c r="AU258" s="206" t="s">
        <v>133</v>
      </c>
      <c r="AV258" s="13" t="s">
        <v>133</v>
      </c>
      <c r="AW258" s="13" t="s">
        <v>29</v>
      </c>
      <c r="AX258" s="13" t="s">
        <v>73</v>
      </c>
      <c r="AY258" s="206" t="s">
        <v>126</v>
      </c>
    </row>
    <row r="259" spans="1:65" s="13" customFormat="1">
      <c r="B259" s="195"/>
      <c r="C259" s="196"/>
      <c r="D259" s="197" t="s">
        <v>135</v>
      </c>
      <c r="E259" s="198" t="s">
        <v>1</v>
      </c>
      <c r="F259" s="199" t="s">
        <v>410</v>
      </c>
      <c r="G259" s="196"/>
      <c r="H259" s="200">
        <v>14.1</v>
      </c>
      <c r="I259" s="201"/>
      <c r="J259" s="196"/>
      <c r="K259" s="196"/>
      <c r="L259" s="202"/>
      <c r="M259" s="203"/>
      <c r="N259" s="204"/>
      <c r="O259" s="204"/>
      <c r="P259" s="204"/>
      <c r="Q259" s="204"/>
      <c r="R259" s="204"/>
      <c r="S259" s="204"/>
      <c r="T259" s="205"/>
      <c r="AT259" s="206" t="s">
        <v>135</v>
      </c>
      <c r="AU259" s="206" t="s">
        <v>133</v>
      </c>
      <c r="AV259" s="13" t="s">
        <v>133</v>
      </c>
      <c r="AW259" s="13" t="s">
        <v>29</v>
      </c>
      <c r="AX259" s="13" t="s">
        <v>73</v>
      </c>
      <c r="AY259" s="206" t="s">
        <v>126</v>
      </c>
    </row>
    <row r="260" spans="1:65" s="13" customFormat="1">
      <c r="B260" s="195"/>
      <c r="C260" s="196"/>
      <c r="D260" s="197" t="s">
        <v>135</v>
      </c>
      <c r="E260" s="198" t="s">
        <v>1</v>
      </c>
      <c r="F260" s="199" t="s">
        <v>410</v>
      </c>
      <c r="G260" s="196"/>
      <c r="H260" s="200">
        <v>14.1</v>
      </c>
      <c r="I260" s="201"/>
      <c r="J260" s="196"/>
      <c r="K260" s="196"/>
      <c r="L260" s="202"/>
      <c r="M260" s="203"/>
      <c r="N260" s="204"/>
      <c r="O260" s="204"/>
      <c r="P260" s="204"/>
      <c r="Q260" s="204"/>
      <c r="R260" s="204"/>
      <c r="S260" s="204"/>
      <c r="T260" s="205"/>
      <c r="AT260" s="206" t="s">
        <v>135</v>
      </c>
      <c r="AU260" s="206" t="s">
        <v>133</v>
      </c>
      <c r="AV260" s="13" t="s">
        <v>133</v>
      </c>
      <c r="AW260" s="13" t="s">
        <v>29</v>
      </c>
      <c r="AX260" s="13" t="s">
        <v>73</v>
      </c>
      <c r="AY260" s="206" t="s">
        <v>126</v>
      </c>
    </row>
    <row r="261" spans="1:65" s="13" customFormat="1">
      <c r="B261" s="195"/>
      <c r="C261" s="196"/>
      <c r="D261" s="197" t="s">
        <v>135</v>
      </c>
      <c r="E261" s="198" t="s">
        <v>1</v>
      </c>
      <c r="F261" s="199" t="s">
        <v>411</v>
      </c>
      <c r="G261" s="196"/>
      <c r="H261" s="200">
        <v>7.2</v>
      </c>
      <c r="I261" s="201"/>
      <c r="J261" s="196"/>
      <c r="K261" s="196"/>
      <c r="L261" s="202"/>
      <c r="M261" s="203"/>
      <c r="N261" s="204"/>
      <c r="O261" s="204"/>
      <c r="P261" s="204"/>
      <c r="Q261" s="204"/>
      <c r="R261" s="204"/>
      <c r="S261" s="204"/>
      <c r="T261" s="205"/>
      <c r="AT261" s="206" t="s">
        <v>135</v>
      </c>
      <c r="AU261" s="206" t="s">
        <v>133</v>
      </c>
      <c r="AV261" s="13" t="s">
        <v>133</v>
      </c>
      <c r="AW261" s="13" t="s">
        <v>29</v>
      </c>
      <c r="AX261" s="13" t="s">
        <v>73</v>
      </c>
      <c r="AY261" s="206" t="s">
        <v>126</v>
      </c>
    </row>
    <row r="262" spans="1:65" s="14" customFormat="1">
      <c r="B262" s="207"/>
      <c r="C262" s="208"/>
      <c r="D262" s="197" t="s">
        <v>135</v>
      </c>
      <c r="E262" s="209" t="s">
        <v>1</v>
      </c>
      <c r="F262" s="210" t="s">
        <v>138</v>
      </c>
      <c r="G262" s="208"/>
      <c r="H262" s="211">
        <v>321</v>
      </c>
      <c r="I262" s="212"/>
      <c r="J262" s="208"/>
      <c r="K262" s="208"/>
      <c r="L262" s="213"/>
      <c r="M262" s="214"/>
      <c r="N262" s="215"/>
      <c r="O262" s="215"/>
      <c r="P262" s="215"/>
      <c r="Q262" s="215"/>
      <c r="R262" s="215"/>
      <c r="S262" s="215"/>
      <c r="T262" s="216"/>
      <c r="AT262" s="217" t="s">
        <v>135</v>
      </c>
      <c r="AU262" s="217" t="s">
        <v>133</v>
      </c>
      <c r="AV262" s="14" t="s">
        <v>132</v>
      </c>
      <c r="AW262" s="14" t="s">
        <v>29</v>
      </c>
      <c r="AX262" s="14" t="s">
        <v>78</v>
      </c>
      <c r="AY262" s="217" t="s">
        <v>126</v>
      </c>
    </row>
    <row r="263" spans="1:65" s="2" customFormat="1" ht="24.2" customHeight="1">
      <c r="A263" s="33"/>
      <c r="B263" s="34"/>
      <c r="C263" s="218" t="s">
        <v>412</v>
      </c>
      <c r="D263" s="218" t="s">
        <v>165</v>
      </c>
      <c r="E263" s="219" t="s">
        <v>413</v>
      </c>
      <c r="F263" s="220" t="s">
        <v>414</v>
      </c>
      <c r="G263" s="221" t="s">
        <v>131</v>
      </c>
      <c r="H263" s="222">
        <v>9.2729999999999997</v>
      </c>
      <c r="I263" s="223"/>
      <c r="J263" s="224">
        <f>ROUND(I263*H263,2)</f>
        <v>0</v>
      </c>
      <c r="K263" s="225"/>
      <c r="L263" s="226"/>
      <c r="M263" s="227" t="s">
        <v>1</v>
      </c>
      <c r="N263" s="228" t="s">
        <v>39</v>
      </c>
      <c r="O263" s="70"/>
      <c r="P263" s="191">
        <f>O263*H263</f>
        <v>0</v>
      </c>
      <c r="Q263" s="191">
        <v>0.5</v>
      </c>
      <c r="R263" s="191">
        <f>Q263*H263</f>
        <v>4.6364999999999998</v>
      </c>
      <c r="S263" s="191">
        <v>0</v>
      </c>
      <c r="T263" s="192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93" t="s">
        <v>302</v>
      </c>
      <c r="AT263" s="193" t="s">
        <v>165</v>
      </c>
      <c r="AU263" s="193" t="s">
        <v>133</v>
      </c>
      <c r="AY263" s="16" t="s">
        <v>126</v>
      </c>
      <c r="BE263" s="194">
        <f>IF(N263="základná",J263,0)</f>
        <v>0</v>
      </c>
      <c r="BF263" s="194">
        <f>IF(N263="znížená",J263,0)</f>
        <v>0</v>
      </c>
      <c r="BG263" s="194">
        <f>IF(N263="zákl. prenesená",J263,0)</f>
        <v>0</v>
      </c>
      <c r="BH263" s="194">
        <f>IF(N263="zníž. prenesená",J263,0)</f>
        <v>0</v>
      </c>
      <c r="BI263" s="194">
        <f>IF(N263="nulová",J263,0)</f>
        <v>0</v>
      </c>
      <c r="BJ263" s="16" t="s">
        <v>133</v>
      </c>
      <c r="BK263" s="194">
        <f>ROUND(I263*H263,2)</f>
        <v>0</v>
      </c>
      <c r="BL263" s="16" t="s">
        <v>212</v>
      </c>
      <c r="BM263" s="193" t="s">
        <v>415</v>
      </c>
    </row>
    <row r="264" spans="1:65" s="13" customFormat="1">
      <c r="B264" s="195"/>
      <c r="C264" s="196"/>
      <c r="D264" s="197" t="s">
        <v>135</v>
      </c>
      <c r="E264" s="196"/>
      <c r="F264" s="199" t="s">
        <v>416</v>
      </c>
      <c r="G264" s="196"/>
      <c r="H264" s="200">
        <v>9.2729999999999997</v>
      </c>
      <c r="I264" s="201"/>
      <c r="J264" s="196"/>
      <c r="K264" s="196"/>
      <c r="L264" s="202"/>
      <c r="M264" s="203"/>
      <c r="N264" s="204"/>
      <c r="O264" s="204"/>
      <c r="P264" s="204"/>
      <c r="Q264" s="204"/>
      <c r="R264" s="204"/>
      <c r="S264" s="204"/>
      <c r="T264" s="205"/>
      <c r="AT264" s="206" t="s">
        <v>135</v>
      </c>
      <c r="AU264" s="206" t="s">
        <v>133</v>
      </c>
      <c r="AV264" s="13" t="s">
        <v>133</v>
      </c>
      <c r="AW264" s="13" t="s">
        <v>4</v>
      </c>
      <c r="AX264" s="13" t="s">
        <v>78</v>
      </c>
      <c r="AY264" s="206" t="s">
        <v>126</v>
      </c>
    </row>
    <row r="265" spans="1:65" s="2" customFormat="1" ht="24.2" customHeight="1">
      <c r="A265" s="33"/>
      <c r="B265" s="34"/>
      <c r="C265" s="181" t="s">
        <v>417</v>
      </c>
      <c r="D265" s="181" t="s">
        <v>128</v>
      </c>
      <c r="E265" s="182" t="s">
        <v>418</v>
      </c>
      <c r="F265" s="183" t="s">
        <v>419</v>
      </c>
      <c r="G265" s="184" t="s">
        <v>186</v>
      </c>
      <c r="H265" s="185">
        <v>20.3</v>
      </c>
      <c r="I265" s="186"/>
      <c r="J265" s="187">
        <f>ROUND(I265*H265,2)</f>
        <v>0</v>
      </c>
      <c r="K265" s="188"/>
      <c r="L265" s="38"/>
      <c r="M265" s="189" t="s">
        <v>1</v>
      </c>
      <c r="N265" s="190" t="s">
        <v>39</v>
      </c>
      <c r="O265" s="70"/>
      <c r="P265" s="191">
        <f>O265*H265</f>
        <v>0</v>
      </c>
      <c r="Q265" s="191">
        <v>0</v>
      </c>
      <c r="R265" s="191">
        <f>Q265*H265</f>
        <v>0</v>
      </c>
      <c r="S265" s="191">
        <v>0</v>
      </c>
      <c r="T265" s="192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93" t="s">
        <v>212</v>
      </c>
      <c r="AT265" s="193" t="s">
        <v>128</v>
      </c>
      <c r="AU265" s="193" t="s">
        <v>133</v>
      </c>
      <c r="AY265" s="16" t="s">
        <v>126</v>
      </c>
      <c r="BE265" s="194">
        <f>IF(N265="základná",J265,0)</f>
        <v>0</v>
      </c>
      <c r="BF265" s="194">
        <f>IF(N265="znížená",J265,0)</f>
        <v>0</v>
      </c>
      <c r="BG265" s="194">
        <f>IF(N265="zákl. prenesená",J265,0)</f>
        <v>0</v>
      </c>
      <c r="BH265" s="194">
        <f>IF(N265="zníž. prenesená",J265,0)</f>
        <v>0</v>
      </c>
      <c r="BI265" s="194">
        <f>IF(N265="nulová",J265,0)</f>
        <v>0</v>
      </c>
      <c r="BJ265" s="16" t="s">
        <v>133</v>
      </c>
      <c r="BK265" s="194">
        <f>ROUND(I265*H265,2)</f>
        <v>0</v>
      </c>
      <c r="BL265" s="16" t="s">
        <v>212</v>
      </c>
      <c r="BM265" s="193" t="s">
        <v>420</v>
      </c>
    </row>
    <row r="266" spans="1:65" s="2" customFormat="1" ht="24.2" customHeight="1">
      <c r="A266" s="33"/>
      <c r="B266" s="34"/>
      <c r="C266" s="218" t="s">
        <v>421</v>
      </c>
      <c r="D266" s="218" t="s">
        <v>165</v>
      </c>
      <c r="E266" s="219" t="s">
        <v>422</v>
      </c>
      <c r="F266" s="220" t="s">
        <v>423</v>
      </c>
      <c r="G266" s="221" t="s">
        <v>186</v>
      </c>
      <c r="H266" s="222">
        <v>21.923999999999999</v>
      </c>
      <c r="I266" s="223"/>
      <c r="J266" s="224">
        <f>ROUND(I266*H266,2)</f>
        <v>0</v>
      </c>
      <c r="K266" s="225"/>
      <c r="L266" s="226"/>
      <c r="M266" s="227" t="s">
        <v>1</v>
      </c>
      <c r="N266" s="228" t="s">
        <v>39</v>
      </c>
      <c r="O266" s="70"/>
      <c r="P266" s="191">
        <f>O266*H266</f>
        <v>0</v>
      </c>
      <c r="Q266" s="191">
        <v>1.0999999999999999E-2</v>
      </c>
      <c r="R266" s="191">
        <f>Q266*H266</f>
        <v>0.24116399999999999</v>
      </c>
      <c r="S266" s="191">
        <v>0</v>
      </c>
      <c r="T266" s="192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93" t="s">
        <v>302</v>
      </c>
      <c r="AT266" s="193" t="s">
        <v>165</v>
      </c>
      <c r="AU266" s="193" t="s">
        <v>133</v>
      </c>
      <c r="AY266" s="16" t="s">
        <v>126</v>
      </c>
      <c r="BE266" s="194">
        <f>IF(N266="základná",J266,0)</f>
        <v>0</v>
      </c>
      <c r="BF266" s="194">
        <f>IF(N266="znížená",J266,0)</f>
        <v>0</v>
      </c>
      <c r="BG266" s="194">
        <f>IF(N266="zákl. prenesená",J266,0)</f>
        <v>0</v>
      </c>
      <c r="BH266" s="194">
        <f>IF(N266="zníž. prenesená",J266,0)</f>
        <v>0</v>
      </c>
      <c r="BI266" s="194">
        <f>IF(N266="nulová",J266,0)</f>
        <v>0</v>
      </c>
      <c r="BJ266" s="16" t="s">
        <v>133</v>
      </c>
      <c r="BK266" s="194">
        <f>ROUND(I266*H266,2)</f>
        <v>0</v>
      </c>
      <c r="BL266" s="16" t="s">
        <v>212</v>
      </c>
      <c r="BM266" s="193" t="s">
        <v>424</v>
      </c>
    </row>
    <row r="267" spans="1:65" s="13" customFormat="1">
      <c r="B267" s="195"/>
      <c r="C267" s="196"/>
      <c r="D267" s="197" t="s">
        <v>135</v>
      </c>
      <c r="E267" s="196"/>
      <c r="F267" s="199" t="s">
        <v>425</v>
      </c>
      <c r="G267" s="196"/>
      <c r="H267" s="200">
        <v>21.923999999999999</v>
      </c>
      <c r="I267" s="201"/>
      <c r="J267" s="196"/>
      <c r="K267" s="196"/>
      <c r="L267" s="202"/>
      <c r="M267" s="203"/>
      <c r="N267" s="204"/>
      <c r="O267" s="204"/>
      <c r="P267" s="204"/>
      <c r="Q267" s="204"/>
      <c r="R267" s="204"/>
      <c r="S267" s="204"/>
      <c r="T267" s="205"/>
      <c r="AT267" s="206" t="s">
        <v>135</v>
      </c>
      <c r="AU267" s="206" t="s">
        <v>133</v>
      </c>
      <c r="AV267" s="13" t="s">
        <v>133</v>
      </c>
      <c r="AW267" s="13" t="s">
        <v>4</v>
      </c>
      <c r="AX267" s="13" t="s">
        <v>78</v>
      </c>
      <c r="AY267" s="206" t="s">
        <v>126</v>
      </c>
    </row>
    <row r="268" spans="1:65" s="2" customFormat="1" ht="37.700000000000003" customHeight="1">
      <c r="A268" s="33"/>
      <c r="B268" s="34"/>
      <c r="C268" s="181" t="s">
        <v>426</v>
      </c>
      <c r="D268" s="181" t="s">
        <v>128</v>
      </c>
      <c r="E268" s="182" t="s">
        <v>427</v>
      </c>
      <c r="F268" s="183" t="s">
        <v>428</v>
      </c>
      <c r="G268" s="184" t="s">
        <v>280</v>
      </c>
      <c r="H268" s="185">
        <v>57.1</v>
      </c>
      <c r="I268" s="186"/>
      <c r="J268" s="187">
        <f>ROUND(I268*H268,2)</f>
        <v>0</v>
      </c>
      <c r="K268" s="188"/>
      <c r="L268" s="38"/>
      <c r="M268" s="189" t="s">
        <v>1</v>
      </c>
      <c r="N268" s="190" t="s">
        <v>39</v>
      </c>
      <c r="O268" s="70"/>
      <c r="P268" s="191">
        <f>O268*H268</f>
        <v>0</v>
      </c>
      <c r="Q268" s="191">
        <v>2.1000000000000001E-4</v>
      </c>
      <c r="R268" s="191">
        <f>Q268*H268</f>
        <v>1.1991000000000002E-2</v>
      </c>
      <c r="S268" s="191">
        <v>0</v>
      </c>
      <c r="T268" s="192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93" t="s">
        <v>212</v>
      </c>
      <c r="AT268" s="193" t="s">
        <v>128</v>
      </c>
      <c r="AU268" s="193" t="s">
        <v>133</v>
      </c>
      <c r="AY268" s="16" t="s">
        <v>126</v>
      </c>
      <c r="BE268" s="194">
        <f>IF(N268="základná",J268,0)</f>
        <v>0</v>
      </c>
      <c r="BF268" s="194">
        <f>IF(N268="znížená",J268,0)</f>
        <v>0</v>
      </c>
      <c r="BG268" s="194">
        <f>IF(N268="zákl. prenesená",J268,0)</f>
        <v>0</v>
      </c>
      <c r="BH268" s="194">
        <f>IF(N268="zníž. prenesená",J268,0)</f>
        <v>0</v>
      </c>
      <c r="BI268" s="194">
        <f>IF(N268="nulová",J268,0)</f>
        <v>0</v>
      </c>
      <c r="BJ268" s="16" t="s">
        <v>133</v>
      </c>
      <c r="BK268" s="194">
        <f>ROUND(I268*H268,2)</f>
        <v>0</v>
      </c>
      <c r="BL268" s="16" t="s">
        <v>212</v>
      </c>
      <c r="BM268" s="193" t="s">
        <v>429</v>
      </c>
    </row>
    <row r="269" spans="1:65" s="13" customFormat="1">
      <c r="B269" s="195"/>
      <c r="C269" s="196"/>
      <c r="D269" s="197" t="s">
        <v>135</v>
      </c>
      <c r="E269" s="198" t="s">
        <v>1</v>
      </c>
      <c r="F269" s="199" t="s">
        <v>430</v>
      </c>
      <c r="G269" s="196"/>
      <c r="H269" s="200">
        <v>7.8</v>
      </c>
      <c r="I269" s="201"/>
      <c r="J269" s="196"/>
      <c r="K269" s="196"/>
      <c r="L269" s="202"/>
      <c r="M269" s="203"/>
      <c r="N269" s="204"/>
      <c r="O269" s="204"/>
      <c r="P269" s="204"/>
      <c r="Q269" s="204"/>
      <c r="R269" s="204"/>
      <c r="S269" s="204"/>
      <c r="T269" s="205"/>
      <c r="AT269" s="206" t="s">
        <v>135</v>
      </c>
      <c r="AU269" s="206" t="s">
        <v>133</v>
      </c>
      <c r="AV269" s="13" t="s">
        <v>133</v>
      </c>
      <c r="AW269" s="13" t="s">
        <v>29</v>
      </c>
      <c r="AX269" s="13" t="s">
        <v>73</v>
      </c>
      <c r="AY269" s="206" t="s">
        <v>126</v>
      </c>
    </row>
    <row r="270" spans="1:65" s="13" customFormat="1">
      <c r="B270" s="195"/>
      <c r="C270" s="196"/>
      <c r="D270" s="197" t="s">
        <v>135</v>
      </c>
      <c r="E270" s="198" t="s">
        <v>1</v>
      </c>
      <c r="F270" s="199" t="s">
        <v>431</v>
      </c>
      <c r="G270" s="196"/>
      <c r="H270" s="200">
        <v>18</v>
      </c>
      <c r="I270" s="201"/>
      <c r="J270" s="196"/>
      <c r="K270" s="196"/>
      <c r="L270" s="202"/>
      <c r="M270" s="203"/>
      <c r="N270" s="204"/>
      <c r="O270" s="204"/>
      <c r="P270" s="204"/>
      <c r="Q270" s="204"/>
      <c r="R270" s="204"/>
      <c r="S270" s="204"/>
      <c r="T270" s="205"/>
      <c r="AT270" s="206" t="s">
        <v>135</v>
      </c>
      <c r="AU270" s="206" t="s">
        <v>133</v>
      </c>
      <c r="AV270" s="13" t="s">
        <v>133</v>
      </c>
      <c r="AW270" s="13" t="s">
        <v>29</v>
      </c>
      <c r="AX270" s="13" t="s">
        <v>73</v>
      </c>
      <c r="AY270" s="206" t="s">
        <v>126</v>
      </c>
    </row>
    <row r="271" spans="1:65" s="13" customFormat="1">
      <c r="B271" s="195"/>
      <c r="C271" s="196"/>
      <c r="D271" s="197" t="s">
        <v>135</v>
      </c>
      <c r="E271" s="198" t="s">
        <v>1</v>
      </c>
      <c r="F271" s="199" t="s">
        <v>432</v>
      </c>
      <c r="G271" s="196"/>
      <c r="H271" s="200">
        <v>5.0999999999999996</v>
      </c>
      <c r="I271" s="201"/>
      <c r="J271" s="196"/>
      <c r="K271" s="196"/>
      <c r="L271" s="202"/>
      <c r="M271" s="203"/>
      <c r="N271" s="204"/>
      <c r="O271" s="204"/>
      <c r="P271" s="204"/>
      <c r="Q271" s="204"/>
      <c r="R271" s="204"/>
      <c r="S271" s="204"/>
      <c r="T271" s="205"/>
      <c r="AT271" s="206" t="s">
        <v>135</v>
      </c>
      <c r="AU271" s="206" t="s">
        <v>133</v>
      </c>
      <c r="AV271" s="13" t="s">
        <v>133</v>
      </c>
      <c r="AW271" s="13" t="s">
        <v>29</v>
      </c>
      <c r="AX271" s="13" t="s">
        <v>73</v>
      </c>
      <c r="AY271" s="206" t="s">
        <v>126</v>
      </c>
    </row>
    <row r="272" spans="1:65" s="13" customFormat="1">
      <c r="B272" s="195"/>
      <c r="C272" s="196"/>
      <c r="D272" s="197" t="s">
        <v>135</v>
      </c>
      <c r="E272" s="198" t="s">
        <v>1</v>
      </c>
      <c r="F272" s="199" t="s">
        <v>433</v>
      </c>
      <c r="G272" s="196"/>
      <c r="H272" s="200">
        <v>5.3</v>
      </c>
      <c r="I272" s="201"/>
      <c r="J272" s="196"/>
      <c r="K272" s="196"/>
      <c r="L272" s="202"/>
      <c r="M272" s="203"/>
      <c r="N272" s="204"/>
      <c r="O272" s="204"/>
      <c r="P272" s="204"/>
      <c r="Q272" s="204"/>
      <c r="R272" s="204"/>
      <c r="S272" s="204"/>
      <c r="T272" s="205"/>
      <c r="AT272" s="206" t="s">
        <v>135</v>
      </c>
      <c r="AU272" s="206" t="s">
        <v>133</v>
      </c>
      <c r="AV272" s="13" t="s">
        <v>133</v>
      </c>
      <c r="AW272" s="13" t="s">
        <v>29</v>
      </c>
      <c r="AX272" s="13" t="s">
        <v>73</v>
      </c>
      <c r="AY272" s="206" t="s">
        <v>126</v>
      </c>
    </row>
    <row r="273" spans="1:65" s="13" customFormat="1">
      <c r="B273" s="195"/>
      <c r="C273" s="196"/>
      <c r="D273" s="197" t="s">
        <v>135</v>
      </c>
      <c r="E273" s="198" t="s">
        <v>1</v>
      </c>
      <c r="F273" s="199" t="s">
        <v>434</v>
      </c>
      <c r="G273" s="196"/>
      <c r="H273" s="200">
        <v>6.1</v>
      </c>
      <c r="I273" s="201"/>
      <c r="J273" s="196"/>
      <c r="K273" s="196"/>
      <c r="L273" s="202"/>
      <c r="M273" s="203"/>
      <c r="N273" s="204"/>
      <c r="O273" s="204"/>
      <c r="P273" s="204"/>
      <c r="Q273" s="204"/>
      <c r="R273" s="204"/>
      <c r="S273" s="204"/>
      <c r="T273" s="205"/>
      <c r="AT273" s="206" t="s">
        <v>135</v>
      </c>
      <c r="AU273" s="206" t="s">
        <v>133</v>
      </c>
      <c r="AV273" s="13" t="s">
        <v>133</v>
      </c>
      <c r="AW273" s="13" t="s">
        <v>29</v>
      </c>
      <c r="AX273" s="13" t="s">
        <v>73</v>
      </c>
      <c r="AY273" s="206" t="s">
        <v>126</v>
      </c>
    </row>
    <row r="274" spans="1:65" s="13" customFormat="1">
      <c r="B274" s="195"/>
      <c r="C274" s="196"/>
      <c r="D274" s="197" t="s">
        <v>135</v>
      </c>
      <c r="E274" s="198" t="s">
        <v>1</v>
      </c>
      <c r="F274" s="199" t="s">
        <v>435</v>
      </c>
      <c r="G274" s="196"/>
      <c r="H274" s="200">
        <v>7</v>
      </c>
      <c r="I274" s="201"/>
      <c r="J274" s="196"/>
      <c r="K274" s="196"/>
      <c r="L274" s="202"/>
      <c r="M274" s="203"/>
      <c r="N274" s="204"/>
      <c r="O274" s="204"/>
      <c r="P274" s="204"/>
      <c r="Q274" s="204"/>
      <c r="R274" s="204"/>
      <c r="S274" s="204"/>
      <c r="T274" s="205"/>
      <c r="AT274" s="206" t="s">
        <v>135</v>
      </c>
      <c r="AU274" s="206" t="s">
        <v>133</v>
      </c>
      <c r="AV274" s="13" t="s">
        <v>133</v>
      </c>
      <c r="AW274" s="13" t="s">
        <v>29</v>
      </c>
      <c r="AX274" s="13" t="s">
        <v>73</v>
      </c>
      <c r="AY274" s="206" t="s">
        <v>126</v>
      </c>
    </row>
    <row r="275" spans="1:65" s="13" customFormat="1">
      <c r="B275" s="195"/>
      <c r="C275" s="196"/>
      <c r="D275" s="197" t="s">
        <v>135</v>
      </c>
      <c r="E275" s="198" t="s">
        <v>1</v>
      </c>
      <c r="F275" s="199" t="s">
        <v>436</v>
      </c>
      <c r="G275" s="196"/>
      <c r="H275" s="200">
        <v>3.6</v>
      </c>
      <c r="I275" s="201"/>
      <c r="J275" s="196"/>
      <c r="K275" s="196"/>
      <c r="L275" s="202"/>
      <c r="M275" s="203"/>
      <c r="N275" s="204"/>
      <c r="O275" s="204"/>
      <c r="P275" s="204"/>
      <c r="Q275" s="204"/>
      <c r="R275" s="204"/>
      <c r="S275" s="204"/>
      <c r="T275" s="205"/>
      <c r="AT275" s="206" t="s">
        <v>135</v>
      </c>
      <c r="AU275" s="206" t="s">
        <v>133</v>
      </c>
      <c r="AV275" s="13" t="s">
        <v>133</v>
      </c>
      <c r="AW275" s="13" t="s">
        <v>29</v>
      </c>
      <c r="AX275" s="13" t="s">
        <v>73</v>
      </c>
      <c r="AY275" s="206" t="s">
        <v>126</v>
      </c>
    </row>
    <row r="276" spans="1:65" s="13" customFormat="1">
      <c r="B276" s="195"/>
      <c r="C276" s="196"/>
      <c r="D276" s="197" t="s">
        <v>135</v>
      </c>
      <c r="E276" s="198" t="s">
        <v>1</v>
      </c>
      <c r="F276" s="199" t="s">
        <v>437</v>
      </c>
      <c r="G276" s="196"/>
      <c r="H276" s="200">
        <v>4.2</v>
      </c>
      <c r="I276" s="201"/>
      <c r="J276" s="196"/>
      <c r="K276" s="196"/>
      <c r="L276" s="202"/>
      <c r="M276" s="203"/>
      <c r="N276" s="204"/>
      <c r="O276" s="204"/>
      <c r="P276" s="204"/>
      <c r="Q276" s="204"/>
      <c r="R276" s="204"/>
      <c r="S276" s="204"/>
      <c r="T276" s="205"/>
      <c r="AT276" s="206" t="s">
        <v>135</v>
      </c>
      <c r="AU276" s="206" t="s">
        <v>133</v>
      </c>
      <c r="AV276" s="13" t="s">
        <v>133</v>
      </c>
      <c r="AW276" s="13" t="s">
        <v>29</v>
      </c>
      <c r="AX276" s="13" t="s">
        <v>73</v>
      </c>
      <c r="AY276" s="206" t="s">
        <v>126</v>
      </c>
    </row>
    <row r="277" spans="1:65" s="14" customFormat="1">
      <c r="B277" s="207"/>
      <c r="C277" s="208"/>
      <c r="D277" s="197" t="s">
        <v>135</v>
      </c>
      <c r="E277" s="209" t="s">
        <v>1</v>
      </c>
      <c r="F277" s="210" t="s">
        <v>138</v>
      </c>
      <c r="G277" s="208"/>
      <c r="H277" s="211">
        <v>57.1</v>
      </c>
      <c r="I277" s="212"/>
      <c r="J277" s="208"/>
      <c r="K277" s="208"/>
      <c r="L277" s="213"/>
      <c r="M277" s="214"/>
      <c r="N277" s="215"/>
      <c r="O277" s="215"/>
      <c r="P277" s="215"/>
      <c r="Q277" s="215"/>
      <c r="R277" s="215"/>
      <c r="S277" s="215"/>
      <c r="T277" s="216"/>
      <c r="AT277" s="217" t="s">
        <v>135</v>
      </c>
      <c r="AU277" s="217" t="s">
        <v>133</v>
      </c>
      <c r="AV277" s="14" t="s">
        <v>132</v>
      </c>
      <c r="AW277" s="14" t="s">
        <v>29</v>
      </c>
      <c r="AX277" s="14" t="s">
        <v>78</v>
      </c>
      <c r="AY277" s="217" t="s">
        <v>126</v>
      </c>
    </row>
    <row r="278" spans="1:65" s="2" customFormat="1" ht="24.2" customHeight="1">
      <c r="A278" s="33"/>
      <c r="B278" s="34"/>
      <c r="C278" s="218" t="s">
        <v>438</v>
      </c>
      <c r="D278" s="218" t="s">
        <v>165</v>
      </c>
      <c r="E278" s="219" t="s">
        <v>439</v>
      </c>
      <c r="F278" s="220" t="s">
        <v>440</v>
      </c>
      <c r="G278" s="221" t="s">
        <v>131</v>
      </c>
      <c r="H278" s="222">
        <v>1.145</v>
      </c>
      <c r="I278" s="223"/>
      <c r="J278" s="224">
        <f>ROUND(I278*H278,2)</f>
        <v>0</v>
      </c>
      <c r="K278" s="225"/>
      <c r="L278" s="226"/>
      <c r="M278" s="227" t="s">
        <v>1</v>
      </c>
      <c r="N278" s="228" t="s">
        <v>39</v>
      </c>
      <c r="O278" s="70"/>
      <c r="P278" s="191">
        <f>O278*H278</f>
        <v>0</v>
      </c>
      <c r="Q278" s="191">
        <v>0.55000000000000004</v>
      </c>
      <c r="R278" s="191">
        <f>Q278*H278</f>
        <v>0.62975000000000003</v>
      </c>
      <c r="S278" s="191">
        <v>0</v>
      </c>
      <c r="T278" s="192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93" t="s">
        <v>302</v>
      </c>
      <c r="AT278" s="193" t="s">
        <v>165</v>
      </c>
      <c r="AU278" s="193" t="s">
        <v>133</v>
      </c>
      <c r="AY278" s="16" t="s">
        <v>126</v>
      </c>
      <c r="BE278" s="194">
        <f>IF(N278="základná",J278,0)</f>
        <v>0</v>
      </c>
      <c r="BF278" s="194">
        <f>IF(N278="znížená",J278,0)</f>
        <v>0</v>
      </c>
      <c r="BG278" s="194">
        <f>IF(N278="zákl. prenesená",J278,0)</f>
        <v>0</v>
      </c>
      <c r="BH278" s="194">
        <f>IF(N278="zníž. prenesená",J278,0)</f>
        <v>0</v>
      </c>
      <c r="BI278" s="194">
        <f>IF(N278="nulová",J278,0)</f>
        <v>0</v>
      </c>
      <c r="BJ278" s="16" t="s">
        <v>133</v>
      </c>
      <c r="BK278" s="194">
        <f>ROUND(I278*H278,2)</f>
        <v>0</v>
      </c>
      <c r="BL278" s="16" t="s">
        <v>212</v>
      </c>
      <c r="BM278" s="193" t="s">
        <v>441</v>
      </c>
    </row>
    <row r="279" spans="1:65" s="13" customFormat="1">
      <c r="B279" s="195"/>
      <c r="C279" s="196"/>
      <c r="D279" s="197" t="s">
        <v>135</v>
      </c>
      <c r="E279" s="196"/>
      <c r="F279" s="199" t="s">
        <v>442</v>
      </c>
      <c r="G279" s="196"/>
      <c r="H279" s="200">
        <v>1.145</v>
      </c>
      <c r="I279" s="201"/>
      <c r="J279" s="196"/>
      <c r="K279" s="196"/>
      <c r="L279" s="202"/>
      <c r="M279" s="203"/>
      <c r="N279" s="204"/>
      <c r="O279" s="204"/>
      <c r="P279" s="204"/>
      <c r="Q279" s="204"/>
      <c r="R279" s="204"/>
      <c r="S279" s="204"/>
      <c r="T279" s="205"/>
      <c r="AT279" s="206" t="s">
        <v>135</v>
      </c>
      <c r="AU279" s="206" t="s">
        <v>133</v>
      </c>
      <c r="AV279" s="13" t="s">
        <v>133</v>
      </c>
      <c r="AW279" s="13" t="s">
        <v>4</v>
      </c>
      <c r="AX279" s="13" t="s">
        <v>78</v>
      </c>
      <c r="AY279" s="206" t="s">
        <v>126</v>
      </c>
    </row>
    <row r="280" spans="1:65" s="2" customFormat="1" ht="37.700000000000003" customHeight="1">
      <c r="A280" s="33"/>
      <c r="B280" s="34"/>
      <c r="C280" s="181" t="s">
        <v>443</v>
      </c>
      <c r="D280" s="181" t="s">
        <v>128</v>
      </c>
      <c r="E280" s="182" t="s">
        <v>444</v>
      </c>
      <c r="F280" s="183" t="s">
        <v>445</v>
      </c>
      <c r="G280" s="184" t="s">
        <v>280</v>
      </c>
      <c r="H280" s="185">
        <v>156.80000000000001</v>
      </c>
      <c r="I280" s="186"/>
      <c r="J280" s="187">
        <f>ROUND(I280*H280,2)</f>
        <v>0</v>
      </c>
      <c r="K280" s="188"/>
      <c r="L280" s="38"/>
      <c r="M280" s="189" t="s">
        <v>1</v>
      </c>
      <c r="N280" s="190" t="s">
        <v>39</v>
      </c>
      <c r="O280" s="70"/>
      <c r="P280" s="191">
        <f>O280*H280</f>
        <v>0</v>
      </c>
      <c r="Q280" s="191">
        <v>0</v>
      </c>
      <c r="R280" s="191">
        <f>Q280*H280</f>
        <v>0</v>
      </c>
      <c r="S280" s="191">
        <v>0</v>
      </c>
      <c r="T280" s="192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93" t="s">
        <v>212</v>
      </c>
      <c r="AT280" s="193" t="s">
        <v>128</v>
      </c>
      <c r="AU280" s="193" t="s">
        <v>133</v>
      </c>
      <c r="AY280" s="16" t="s">
        <v>126</v>
      </c>
      <c r="BE280" s="194">
        <f>IF(N280="základná",J280,0)</f>
        <v>0</v>
      </c>
      <c r="BF280" s="194">
        <f>IF(N280="znížená",J280,0)</f>
        <v>0</v>
      </c>
      <c r="BG280" s="194">
        <f>IF(N280="zákl. prenesená",J280,0)</f>
        <v>0</v>
      </c>
      <c r="BH280" s="194">
        <f>IF(N280="zníž. prenesená",J280,0)</f>
        <v>0</v>
      </c>
      <c r="BI280" s="194">
        <f>IF(N280="nulová",J280,0)</f>
        <v>0</v>
      </c>
      <c r="BJ280" s="16" t="s">
        <v>133</v>
      </c>
      <c r="BK280" s="194">
        <f>ROUND(I280*H280,2)</f>
        <v>0</v>
      </c>
      <c r="BL280" s="16" t="s">
        <v>212</v>
      </c>
      <c r="BM280" s="193" t="s">
        <v>446</v>
      </c>
    </row>
    <row r="281" spans="1:65" s="13" customFormat="1">
      <c r="B281" s="195"/>
      <c r="C281" s="196"/>
      <c r="D281" s="197" t="s">
        <v>135</v>
      </c>
      <c r="E281" s="198" t="s">
        <v>1</v>
      </c>
      <c r="F281" s="199" t="s">
        <v>447</v>
      </c>
      <c r="G281" s="196"/>
      <c r="H281" s="200">
        <v>156.80000000000001</v>
      </c>
      <c r="I281" s="201"/>
      <c r="J281" s="196"/>
      <c r="K281" s="196"/>
      <c r="L281" s="202"/>
      <c r="M281" s="203"/>
      <c r="N281" s="204"/>
      <c r="O281" s="204"/>
      <c r="P281" s="204"/>
      <c r="Q281" s="204"/>
      <c r="R281" s="204"/>
      <c r="S281" s="204"/>
      <c r="T281" s="205"/>
      <c r="AT281" s="206" t="s">
        <v>135</v>
      </c>
      <c r="AU281" s="206" t="s">
        <v>133</v>
      </c>
      <c r="AV281" s="13" t="s">
        <v>133</v>
      </c>
      <c r="AW281" s="13" t="s">
        <v>29</v>
      </c>
      <c r="AX281" s="13" t="s">
        <v>78</v>
      </c>
      <c r="AY281" s="206" t="s">
        <v>126</v>
      </c>
    </row>
    <row r="282" spans="1:65" s="2" customFormat="1" ht="24.2" customHeight="1">
      <c r="A282" s="33"/>
      <c r="B282" s="34"/>
      <c r="C282" s="218" t="s">
        <v>448</v>
      </c>
      <c r="D282" s="218" t="s">
        <v>165</v>
      </c>
      <c r="E282" s="219" t="s">
        <v>449</v>
      </c>
      <c r="F282" s="220" t="s">
        <v>450</v>
      </c>
      <c r="G282" s="221" t="s">
        <v>131</v>
      </c>
      <c r="H282" s="222">
        <v>4.234</v>
      </c>
      <c r="I282" s="223"/>
      <c r="J282" s="224">
        <f>ROUND(I282*H282,2)</f>
        <v>0</v>
      </c>
      <c r="K282" s="225"/>
      <c r="L282" s="226"/>
      <c r="M282" s="227" t="s">
        <v>1</v>
      </c>
      <c r="N282" s="228" t="s">
        <v>39</v>
      </c>
      <c r="O282" s="70"/>
      <c r="P282" s="191">
        <f>O282*H282</f>
        <v>0</v>
      </c>
      <c r="Q282" s="191">
        <v>0.55000000000000004</v>
      </c>
      <c r="R282" s="191">
        <f>Q282*H282</f>
        <v>2.3287</v>
      </c>
      <c r="S282" s="191">
        <v>0</v>
      </c>
      <c r="T282" s="192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93" t="s">
        <v>302</v>
      </c>
      <c r="AT282" s="193" t="s">
        <v>165</v>
      </c>
      <c r="AU282" s="193" t="s">
        <v>133</v>
      </c>
      <c r="AY282" s="16" t="s">
        <v>126</v>
      </c>
      <c r="BE282" s="194">
        <f>IF(N282="základná",J282,0)</f>
        <v>0</v>
      </c>
      <c r="BF282" s="194">
        <f>IF(N282="znížená",J282,0)</f>
        <v>0</v>
      </c>
      <c r="BG282" s="194">
        <f>IF(N282="zákl. prenesená",J282,0)</f>
        <v>0</v>
      </c>
      <c r="BH282" s="194">
        <f>IF(N282="zníž. prenesená",J282,0)</f>
        <v>0</v>
      </c>
      <c r="BI282" s="194">
        <f>IF(N282="nulová",J282,0)</f>
        <v>0</v>
      </c>
      <c r="BJ282" s="16" t="s">
        <v>133</v>
      </c>
      <c r="BK282" s="194">
        <f>ROUND(I282*H282,2)</f>
        <v>0</v>
      </c>
      <c r="BL282" s="16" t="s">
        <v>212</v>
      </c>
      <c r="BM282" s="193" t="s">
        <v>451</v>
      </c>
    </row>
    <row r="283" spans="1:65" s="13" customFormat="1">
      <c r="B283" s="195"/>
      <c r="C283" s="196"/>
      <c r="D283" s="197" t="s">
        <v>135</v>
      </c>
      <c r="E283" s="196"/>
      <c r="F283" s="199" t="s">
        <v>452</v>
      </c>
      <c r="G283" s="196"/>
      <c r="H283" s="200">
        <v>4.234</v>
      </c>
      <c r="I283" s="201"/>
      <c r="J283" s="196"/>
      <c r="K283" s="196"/>
      <c r="L283" s="202"/>
      <c r="M283" s="203"/>
      <c r="N283" s="204"/>
      <c r="O283" s="204"/>
      <c r="P283" s="204"/>
      <c r="Q283" s="204"/>
      <c r="R283" s="204"/>
      <c r="S283" s="204"/>
      <c r="T283" s="205"/>
      <c r="AT283" s="206" t="s">
        <v>135</v>
      </c>
      <c r="AU283" s="206" t="s">
        <v>133</v>
      </c>
      <c r="AV283" s="13" t="s">
        <v>133</v>
      </c>
      <c r="AW283" s="13" t="s">
        <v>4</v>
      </c>
      <c r="AX283" s="13" t="s">
        <v>78</v>
      </c>
      <c r="AY283" s="206" t="s">
        <v>126</v>
      </c>
    </row>
    <row r="284" spans="1:65" s="12" customFormat="1" ht="22.7" customHeight="1">
      <c r="B284" s="165"/>
      <c r="C284" s="166"/>
      <c r="D284" s="167" t="s">
        <v>72</v>
      </c>
      <c r="E284" s="179" t="s">
        <v>453</v>
      </c>
      <c r="F284" s="179" t="s">
        <v>454</v>
      </c>
      <c r="G284" s="166"/>
      <c r="H284" s="166"/>
      <c r="I284" s="169"/>
      <c r="J284" s="180">
        <f>BK284</f>
        <v>0</v>
      </c>
      <c r="K284" s="166"/>
      <c r="L284" s="171"/>
      <c r="M284" s="172"/>
      <c r="N284" s="173"/>
      <c r="O284" s="173"/>
      <c r="P284" s="174">
        <f>SUM(P285:P289)</f>
        <v>0</v>
      </c>
      <c r="Q284" s="173"/>
      <c r="R284" s="174">
        <f>SUM(R285:R289)</f>
        <v>1.561987</v>
      </c>
      <c r="S284" s="173"/>
      <c r="T284" s="175">
        <f>SUM(T285:T289)</f>
        <v>0</v>
      </c>
      <c r="AR284" s="176" t="s">
        <v>133</v>
      </c>
      <c r="AT284" s="177" t="s">
        <v>72</v>
      </c>
      <c r="AU284" s="177" t="s">
        <v>78</v>
      </c>
      <c r="AY284" s="176" t="s">
        <v>126</v>
      </c>
      <c r="BK284" s="178">
        <f>SUM(BK285:BK289)</f>
        <v>0</v>
      </c>
    </row>
    <row r="285" spans="1:65" s="2" customFormat="1" ht="24.2" customHeight="1">
      <c r="A285" s="33"/>
      <c r="B285" s="34"/>
      <c r="C285" s="181" t="s">
        <v>455</v>
      </c>
      <c r="D285" s="181" t="s">
        <v>128</v>
      </c>
      <c r="E285" s="182" t="s">
        <v>456</v>
      </c>
      <c r="F285" s="183" t="s">
        <v>457</v>
      </c>
      <c r="G285" s="184" t="s">
        <v>186</v>
      </c>
      <c r="H285" s="185">
        <v>20.3</v>
      </c>
      <c r="I285" s="186"/>
      <c r="J285" s="187">
        <f>ROUND(I285*H285,2)</f>
        <v>0</v>
      </c>
      <c r="K285" s="188"/>
      <c r="L285" s="38"/>
      <c r="M285" s="189" t="s">
        <v>1</v>
      </c>
      <c r="N285" s="190" t="s">
        <v>39</v>
      </c>
      <c r="O285" s="70"/>
      <c r="P285" s="191">
        <f>O285*H285</f>
        <v>0</v>
      </c>
      <c r="Q285" s="191">
        <v>2.504E-2</v>
      </c>
      <c r="R285" s="191">
        <f>Q285*H285</f>
        <v>0.50831199999999999</v>
      </c>
      <c r="S285" s="191">
        <v>0</v>
      </c>
      <c r="T285" s="192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93" t="s">
        <v>212</v>
      </c>
      <c r="AT285" s="193" t="s">
        <v>128</v>
      </c>
      <c r="AU285" s="193" t="s">
        <v>133</v>
      </c>
      <c r="AY285" s="16" t="s">
        <v>126</v>
      </c>
      <c r="BE285" s="194">
        <f>IF(N285="základná",J285,0)</f>
        <v>0</v>
      </c>
      <c r="BF285" s="194">
        <f>IF(N285="znížená",J285,0)</f>
        <v>0</v>
      </c>
      <c r="BG285" s="194">
        <f>IF(N285="zákl. prenesená",J285,0)</f>
        <v>0</v>
      </c>
      <c r="BH285" s="194">
        <f>IF(N285="zníž. prenesená",J285,0)</f>
        <v>0</v>
      </c>
      <c r="BI285" s="194">
        <f>IF(N285="nulová",J285,0)</f>
        <v>0</v>
      </c>
      <c r="BJ285" s="16" t="s">
        <v>133</v>
      </c>
      <c r="BK285" s="194">
        <f>ROUND(I285*H285,2)</f>
        <v>0</v>
      </c>
      <c r="BL285" s="16" t="s">
        <v>212</v>
      </c>
      <c r="BM285" s="193" t="s">
        <v>458</v>
      </c>
    </row>
    <row r="286" spans="1:65" s="2" customFormat="1" ht="37.700000000000003" customHeight="1">
      <c r="A286" s="33"/>
      <c r="B286" s="34"/>
      <c r="C286" s="218" t="s">
        <v>459</v>
      </c>
      <c r="D286" s="218" t="s">
        <v>165</v>
      </c>
      <c r="E286" s="219" t="s">
        <v>460</v>
      </c>
      <c r="F286" s="220" t="s">
        <v>461</v>
      </c>
      <c r="G286" s="221" t="s">
        <v>186</v>
      </c>
      <c r="H286" s="222">
        <v>21.315000000000001</v>
      </c>
      <c r="I286" s="223"/>
      <c r="J286" s="224">
        <f>ROUND(I286*H286,2)</f>
        <v>0</v>
      </c>
      <c r="K286" s="225"/>
      <c r="L286" s="226"/>
      <c r="M286" s="227" t="s">
        <v>1</v>
      </c>
      <c r="N286" s="228" t="s">
        <v>39</v>
      </c>
      <c r="O286" s="70"/>
      <c r="P286" s="191">
        <f>O286*H286</f>
        <v>0</v>
      </c>
      <c r="Q286" s="191">
        <v>3.3000000000000002E-2</v>
      </c>
      <c r="R286" s="191">
        <f>Q286*H286</f>
        <v>0.7033950000000001</v>
      </c>
      <c r="S286" s="191">
        <v>0</v>
      </c>
      <c r="T286" s="192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93" t="s">
        <v>302</v>
      </c>
      <c r="AT286" s="193" t="s">
        <v>165</v>
      </c>
      <c r="AU286" s="193" t="s">
        <v>133</v>
      </c>
      <c r="AY286" s="16" t="s">
        <v>126</v>
      </c>
      <c r="BE286" s="194">
        <f>IF(N286="základná",J286,0)</f>
        <v>0</v>
      </c>
      <c r="BF286" s="194">
        <f>IF(N286="znížená",J286,0)</f>
        <v>0</v>
      </c>
      <c r="BG286" s="194">
        <f>IF(N286="zákl. prenesená",J286,0)</f>
        <v>0</v>
      </c>
      <c r="BH286" s="194">
        <f>IF(N286="zníž. prenesená",J286,0)</f>
        <v>0</v>
      </c>
      <c r="BI286" s="194">
        <f>IF(N286="nulová",J286,0)</f>
        <v>0</v>
      </c>
      <c r="BJ286" s="16" t="s">
        <v>133</v>
      </c>
      <c r="BK286" s="194">
        <f>ROUND(I286*H286,2)</f>
        <v>0</v>
      </c>
      <c r="BL286" s="16" t="s">
        <v>212</v>
      </c>
      <c r="BM286" s="193" t="s">
        <v>462</v>
      </c>
    </row>
    <row r="287" spans="1:65" s="13" customFormat="1">
      <c r="B287" s="195"/>
      <c r="C287" s="196"/>
      <c r="D287" s="197" t="s">
        <v>135</v>
      </c>
      <c r="E287" s="196"/>
      <c r="F287" s="199" t="s">
        <v>463</v>
      </c>
      <c r="G287" s="196"/>
      <c r="H287" s="200">
        <v>21.315000000000001</v>
      </c>
      <c r="I287" s="201"/>
      <c r="J287" s="196"/>
      <c r="K287" s="196"/>
      <c r="L287" s="202"/>
      <c r="M287" s="203"/>
      <c r="N287" s="204"/>
      <c r="O287" s="204"/>
      <c r="P287" s="204"/>
      <c r="Q287" s="204"/>
      <c r="R287" s="204"/>
      <c r="S287" s="204"/>
      <c r="T287" s="205"/>
      <c r="AT287" s="206" t="s">
        <v>135</v>
      </c>
      <c r="AU287" s="206" t="s">
        <v>133</v>
      </c>
      <c r="AV287" s="13" t="s">
        <v>133</v>
      </c>
      <c r="AW287" s="13" t="s">
        <v>4</v>
      </c>
      <c r="AX287" s="13" t="s">
        <v>78</v>
      </c>
      <c r="AY287" s="206" t="s">
        <v>126</v>
      </c>
    </row>
    <row r="288" spans="1:65" s="2" customFormat="1" ht="37.700000000000003" customHeight="1">
      <c r="A288" s="33"/>
      <c r="B288" s="34"/>
      <c r="C288" s="218" t="s">
        <v>464</v>
      </c>
      <c r="D288" s="218" t="s">
        <v>165</v>
      </c>
      <c r="E288" s="219" t="s">
        <v>465</v>
      </c>
      <c r="F288" s="220" t="s">
        <v>466</v>
      </c>
      <c r="G288" s="221" t="s">
        <v>280</v>
      </c>
      <c r="H288" s="222">
        <v>63</v>
      </c>
      <c r="I288" s="223"/>
      <c r="J288" s="224">
        <f>ROUND(I288*H288,2)</f>
        <v>0</v>
      </c>
      <c r="K288" s="225"/>
      <c r="L288" s="226"/>
      <c r="M288" s="227" t="s">
        <v>1</v>
      </c>
      <c r="N288" s="228" t="s">
        <v>39</v>
      </c>
      <c r="O288" s="70"/>
      <c r="P288" s="191">
        <f>O288*H288</f>
        <v>0</v>
      </c>
      <c r="Q288" s="191">
        <v>5.5599999999999998E-3</v>
      </c>
      <c r="R288" s="191">
        <f>Q288*H288</f>
        <v>0.35027999999999998</v>
      </c>
      <c r="S288" s="191">
        <v>0</v>
      </c>
      <c r="T288" s="192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93" t="s">
        <v>302</v>
      </c>
      <c r="AT288" s="193" t="s">
        <v>165</v>
      </c>
      <c r="AU288" s="193" t="s">
        <v>133</v>
      </c>
      <c r="AY288" s="16" t="s">
        <v>126</v>
      </c>
      <c r="BE288" s="194">
        <f>IF(N288="základná",J288,0)</f>
        <v>0</v>
      </c>
      <c r="BF288" s="194">
        <f>IF(N288="znížená",J288,0)</f>
        <v>0</v>
      </c>
      <c r="BG288" s="194">
        <f>IF(N288="zákl. prenesená",J288,0)</f>
        <v>0</v>
      </c>
      <c r="BH288" s="194">
        <f>IF(N288="zníž. prenesená",J288,0)</f>
        <v>0</v>
      </c>
      <c r="BI288" s="194">
        <f>IF(N288="nulová",J288,0)</f>
        <v>0</v>
      </c>
      <c r="BJ288" s="16" t="s">
        <v>133</v>
      </c>
      <c r="BK288" s="194">
        <f>ROUND(I288*H288,2)</f>
        <v>0</v>
      </c>
      <c r="BL288" s="16" t="s">
        <v>212</v>
      </c>
      <c r="BM288" s="193" t="s">
        <v>467</v>
      </c>
    </row>
    <row r="289" spans="1:65" s="13" customFormat="1">
      <c r="B289" s="195"/>
      <c r="C289" s="196"/>
      <c r="D289" s="197" t="s">
        <v>135</v>
      </c>
      <c r="E289" s="196"/>
      <c r="F289" s="199" t="s">
        <v>468</v>
      </c>
      <c r="G289" s="196"/>
      <c r="H289" s="200">
        <v>63</v>
      </c>
      <c r="I289" s="201"/>
      <c r="J289" s="196"/>
      <c r="K289" s="196"/>
      <c r="L289" s="202"/>
      <c r="M289" s="203"/>
      <c r="N289" s="204"/>
      <c r="O289" s="204"/>
      <c r="P289" s="204"/>
      <c r="Q289" s="204"/>
      <c r="R289" s="204"/>
      <c r="S289" s="204"/>
      <c r="T289" s="205"/>
      <c r="AT289" s="206" t="s">
        <v>135</v>
      </c>
      <c r="AU289" s="206" t="s">
        <v>133</v>
      </c>
      <c r="AV289" s="13" t="s">
        <v>133</v>
      </c>
      <c r="AW289" s="13" t="s">
        <v>4</v>
      </c>
      <c r="AX289" s="13" t="s">
        <v>78</v>
      </c>
      <c r="AY289" s="206" t="s">
        <v>126</v>
      </c>
    </row>
    <row r="290" spans="1:65" s="12" customFormat="1" ht="22.7" customHeight="1">
      <c r="B290" s="165"/>
      <c r="C290" s="166"/>
      <c r="D290" s="167" t="s">
        <v>72</v>
      </c>
      <c r="E290" s="179" t="s">
        <v>469</v>
      </c>
      <c r="F290" s="179" t="s">
        <v>470</v>
      </c>
      <c r="G290" s="166"/>
      <c r="H290" s="166"/>
      <c r="I290" s="169"/>
      <c r="J290" s="180">
        <f>BK290</f>
        <v>0</v>
      </c>
      <c r="K290" s="166"/>
      <c r="L290" s="171"/>
      <c r="M290" s="172"/>
      <c r="N290" s="173"/>
      <c r="O290" s="173"/>
      <c r="P290" s="174">
        <f>SUM(P291:P296)</f>
        <v>0</v>
      </c>
      <c r="Q290" s="173"/>
      <c r="R290" s="174">
        <f>SUM(R291:R296)</f>
        <v>1.6316940000000002</v>
      </c>
      <c r="S290" s="173"/>
      <c r="T290" s="175">
        <f>SUM(T291:T296)</f>
        <v>0</v>
      </c>
      <c r="AR290" s="176" t="s">
        <v>133</v>
      </c>
      <c r="AT290" s="177" t="s">
        <v>72</v>
      </c>
      <c r="AU290" s="177" t="s">
        <v>78</v>
      </c>
      <c r="AY290" s="176" t="s">
        <v>126</v>
      </c>
      <c r="BK290" s="178">
        <f>SUM(BK291:BK296)</f>
        <v>0</v>
      </c>
    </row>
    <row r="291" spans="1:65" s="2" customFormat="1" ht="48.95" customHeight="1">
      <c r="A291" s="33"/>
      <c r="B291" s="34"/>
      <c r="C291" s="181" t="s">
        <v>471</v>
      </c>
      <c r="D291" s="181" t="s">
        <v>128</v>
      </c>
      <c r="E291" s="182" t="s">
        <v>472</v>
      </c>
      <c r="F291" s="183" t="s">
        <v>473</v>
      </c>
      <c r="G291" s="184" t="s">
        <v>186</v>
      </c>
      <c r="H291" s="185">
        <v>170.4</v>
      </c>
      <c r="I291" s="186"/>
      <c r="J291" s="187">
        <f>ROUND(I291*H291,2)</f>
        <v>0</v>
      </c>
      <c r="K291" s="188"/>
      <c r="L291" s="38"/>
      <c r="M291" s="189" t="s">
        <v>1</v>
      </c>
      <c r="N291" s="190" t="s">
        <v>39</v>
      </c>
      <c r="O291" s="70"/>
      <c r="P291" s="191">
        <f>O291*H291</f>
        <v>0</v>
      </c>
      <c r="Q291" s="191">
        <v>9.11E-3</v>
      </c>
      <c r="R291" s="191">
        <f>Q291*H291</f>
        <v>1.5523440000000002</v>
      </c>
      <c r="S291" s="191">
        <v>0</v>
      </c>
      <c r="T291" s="192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93" t="s">
        <v>212</v>
      </c>
      <c r="AT291" s="193" t="s">
        <v>128</v>
      </c>
      <c r="AU291" s="193" t="s">
        <v>133</v>
      </c>
      <c r="AY291" s="16" t="s">
        <v>126</v>
      </c>
      <c r="BE291" s="194">
        <f>IF(N291="základná",J291,0)</f>
        <v>0</v>
      </c>
      <c r="BF291" s="194">
        <f>IF(N291="znížená",J291,0)</f>
        <v>0</v>
      </c>
      <c r="BG291" s="194">
        <f>IF(N291="zákl. prenesená",J291,0)</f>
        <v>0</v>
      </c>
      <c r="BH291" s="194">
        <f>IF(N291="zníž. prenesená",J291,0)</f>
        <v>0</v>
      </c>
      <c r="BI291" s="194">
        <f>IF(N291="nulová",J291,0)</f>
        <v>0</v>
      </c>
      <c r="BJ291" s="16" t="s">
        <v>133</v>
      </c>
      <c r="BK291" s="194">
        <f>ROUND(I291*H291,2)</f>
        <v>0</v>
      </c>
      <c r="BL291" s="16" t="s">
        <v>212</v>
      </c>
      <c r="BM291" s="193" t="s">
        <v>474</v>
      </c>
    </row>
    <row r="292" spans="1:65" s="2" customFormat="1" ht="37.700000000000003" customHeight="1">
      <c r="A292" s="33"/>
      <c r="B292" s="34"/>
      <c r="C292" s="181" t="s">
        <v>475</v>
      </c>
      <c r="D292" s="181" t="s">
        <v>128</v>
      </c>
      <c r="E292" s="182" t="s">
        <v>476</v>
      </c>
      <c r="F292" s="183" t="s">
        <v>477</v>
      </c>
      <c r="G292" s="184" t="s">
        <v>280</v>
      </c>
      <c r="H292" s="185">
        <v>12.6</v>
      </c>
      <c r="I292" s="186"/>
      <c r="J292" s="187">
        <f>ROUND(I292*H292,2)</f>
        <v>0</v>
      </c>
      <c r="K292" s="188"/>
      <c r="L292" s="38"/>
      <c r="M292" s="189" t="s">
        <v>1</v>
      </c>
      <c r="N292" s="190" t="s">
        <v>39</v>
      </c>
      <c r="O292" s="70"/>
      <c r="P292" s="191">
        <f>O292*H292</f>
        <v>0</v>
      </c>
      <c r="Q292" s="191">
        <v>2.4499999999999999E-3</v>
      </c>
      <c r="R292" s="191">
        <f>Q292*H292</f>
        <v>3.0869999999999998E-2</v>
      </c>
      <c r="S292" s="191">
        <v>0</v>
      </c>
      <c r="T292" s="192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93" t="s">
        <v>212</v>
      </c>
      <c r="AT292" s="193" t="s">
        <v>128</v>
      </c>
      <c r="AU292" s="193" t="s">
        <v>133</v>
      </c>
      <c r="AY292" s="16" t="s">
        <v>126</v>
      </c>
      <c r="BE292" s="194">
        <f>IF(N292="základná",J292,0)</f>
        <v>0</v>
      </c>
      <c r="BF292" s="194">
        <f>IF(N292="znížená",J292,0)</f>
        <v>0</v>
      </c>
      <c r="BG292" s="194">
        <f>IF(N292="zákl. prenesená",J292,0)</f>
        <v>0</v>
      </c>
      <c r="BH292" s="194">
        <f>IF(N292="zníž. prenesená",J292,0)</f>
        <v>0</v>
      </c>
      <c r="BI292" s="194">
        <f>IF(N292="nulová",J292,0)</f>
        <v>0</v>
      </c>
      <c r="BJ292" s="16" t="s">
        <v>133</v>
      </c>
      <c r="BK292" s="194">
        <f>ROUND(I292*H292,2)</f>
        <v>0</v>
      </c>
      <c r="BL292" s="16" t="s">
        <v>212</v>
      </c>
      <c r="BM292" s="193" t="s">
        <v>478</v>
      </c>
    </row>
    <row r="293" spans="1:65" s="13" customFormat="1">
      <c r="B293" s="195"/>
      <c r="C293" s="196"/>
      <c r="D293" s="197" t="s">
        <v>135</v>
      </c>
      <c r="E293" s="198" t="s">
        <v>1</v>
      </c>
      <c r="F293" s="199" t="s">
        <v>479</v>
      </c>
      <c r="G293" s="196"/>
      <c r="H293" s="200">
        <v>14.1</v>
      </c>
      <c r="I293" s="201"/>
      <c r="J293" s="196"/>
      <c r="K293" s="196"/>
      <c r="L293" s="202"/>
      <c r="M293" s="203"/>
      <c r="N293" s="204"/>
      <c r="O293" s="204"/>
      <c r="P293" s="204"/>
      <c r="Q293" s="204"/>
      <c r="R293" s="204"/>
      <c r="S293" s="204"/>
      <c r="T293" s="205"/>
      <c r="AT293" s="206" t="s">
        <v>135</v>
      </c>
      <c r="AU293" s="206" t="s">
        <v>133</v>
      </c>
      <c r="AV293" s="13" t="s">
        <v>133</v>
      </c>
      <c r="AW293" s="13" t="s">
        <v>29</v>
      </c>
      <c r="AX293" s="13" t="s">
        <v>73</v>
      </c>
      <c r="AY293" s="206" t="s">
        <v>126</v>
      </c>
    </row>
    <row r="294" spans="1:65" s="14" customFormat="1">
      <c r="B294" s="207"/>
      <c r="C294" s="208"/>
      <c r="D294" s="197" t="s">
        <v>135</v>
      </c>
      <c r="E294" s="209" t="s">
        <v>1</v>
      </c>
      <c r="F294" s="210" t="s">
        <v>138</v>
      </c>
      <c r="G294" s="208"/>
      <c r="H294" s="211">
        <v>14.1</v>
      </c>
      <c r="I294" s="212"/>
      <c r="J294" s="208"/>
      <c r="K294" s="208"/>
      <c r="L294" s="213"/>
      <c r="M294" s="214"/>
      <c r="N294" s="215"/>
      <c r="O294" s="215"/>
      <c r="P294" s="215"/>
      <c r="Q294" s="215"/>
      <c r="R294" s="215"/>
      <c r="S294" s="215"/>
      <c r="T294" s="216"/>
      <c r="AT294" s="217" t="s">
        <v>135</v>
      </c>
      <c r="AU294" s="217" t="s">
        <v>133</v>
      </c>
      <c r="AV294" s="14" t="s">
        <v>132</v>
      </c>
      <c r="AW294" s="14" t="s">
        <v>29</v>
      </c>
      <c r="AX294" s="14" t="s">
        <v>73</v>
      </c>
      <c r="AY294" s="217" t="s">
        <v>126</v>
      </c>
    </row>
    <row r="295" spans="1:65" s="13" customFormat="1">
      <c r="B295" s="195"/>
      <c r="C295" s="196"/>
      <c r="D295" s="197" t="s">
        <v>135</v>
      </c>
      <c r="E295" s="198" t="s">
        <v>1</v>
      </c>
      <c r="F295" s="199" t="s">
        <v>480</v>
      </c>
      <c r="G295" s="196"/>
      <c r="H295" s="200">
        <v>12.6</v>
      </c>
      <c r="I295" s="201"/>
      <c r="J295" s="196"/>
      <c r="K295" s="196"/>
      <c r="L295" s="202"/>
      <c r="M295" s="203"/>
      <c r="N295" s="204"/>
      <c r="O295" s="204"/>
      <c r="P295" s="204"/>
      <c r="Q295" s="204"/>
      <c r="R295" s="204"/>
      <c r="S295" s="204"/>
      <c r="T295" s="205"/>
      <c r="AT295" s="206" t="s">
        <v>135</v>
      </c>
      <c r="AU295" s="206" t="s">
        <v>133</v>
      </c>
      <c r="AV295" s="13" t="s">
        <v>133</v>
      </c>
      <c r="AW295" s="13" t="s">
        <v>29</v>
      </c>
      <c r="AX295" s="13" t="s">
        <v>78</v>
      </c>
      <c r="AY295" s="206" t="s">
        <v>126</v>
      </c>
    </row>
    <row r="296" spans="1:65" s="2" customFormat="1" ht="48.95" customHeight="1">
      <c r="A296" s="33"/>
      <c r="B296" s="34"/>
      <c r="C296" s="181" t="s">
        <v>481</v>
      </c>
      <c r="D296" s="181" t="s">
        <v>128</v>
      </c>
      <c r="E296" s="182" t="s">
        <v>482</v>
      </c>
      <c r="F296" s="183" t="s">
        <v>483</v>
      </c>
      <c r="G296" s="184" t="s">
        <v>280</v>
      </c>
      <c r="H296" s="185">
        <v>24</v>
      </c>
      <c r="I296" s="186"/>
      <c r="J296" s="187">
        <f>ROUND(I296*H296,2)</f>
        <v>0</v>
      </c>
      <c r="K296" s="188"/>
      <c r="L296" s="38"/>
      <c r="M296" s="189" t="s">
        <v>1</v>
      </c>
      <c r="N296" s="190" t="s">
        <v>39</v>
      </c>
      <c r="O296" s="70"/>
      <c r="P296" s="191">
        <f>O296*H296</f>
        <v>0</v>
      </c>
      <c r="Q296" s="191">
        <v>2.0200000000000001E-3</v>
      </c>
      <c r="R296" s="191">
        <f>Q296*H296</f>
        <v>4.8480000000000002E-2</v>
      </c>
      <c r="S296" s="191">
        <v>0</v>
      </c>
      <c r="T296" s="192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93" t="s">
        <v>212</v>
      </c>
      <c r="AT296" s="193" t="s">
        <v>128</v>
      </c>
      <c r="AU296" s="193" t="s">
        <v>133</v>
      </c>
      <c r="AY296" s="16" t="s">
        <v>126</v>
      </c>
      <c r="BE296" s="194">
        <f>IF(N296="základná",J296,0)</f>
        <v>0</v>
      </c>
      <c r="BF296" s="194">
        <f>IF(N296="znížená",J296,0)</f>
        <v>0</v>
      </c>
      <c r="BG296" s="194">
        <f>IF(N296="zákl. prenesená",J296,0)</f>
        <v>0</v>
      </c>
      <c r="BH296" s="194">
        <f>IF(N296="zníž. prenesená",J296,0)</f>
        <v>0</v>
      </c>
      <c r="BI296" s="194">
        <f>IF(N296="nulová",J296,0)</f>
        <v>0</v>
      </c>
      <c r="BJ296" s="16" t="s">
        <v>133</v>
      </c>
      <c r="BK296" s="194">
        <f>ROUND(I296*H296,2)</f>
        <v>0</v>
      </c>
      <c r="BL296" s="16" t="s">
        <v>212</v>
      </c>
      <c r="BM296" s="193" t="s">
        <v>484</v>
      </c>
    </row>
    <row r="297" spans="1:65" s="12" customFormat="1" ht="22.7" customHeight="1">
      <c r="B297" s="165"/>
      <c r="C297" s="166"/>
      <c r="D297" s="167" t="s">
        <v>72</v>
      </c>
      <c r="E297" s="179" t="s">
        <v>485</v>
      </c>
      <c r="F297" s="179" t="s">
        <v>486</v>
      </c>
      <c r="G297" s="166"/>
      <c r="H297" s="166"/>
      <c r="I297" s="169"/>
      <c r="J297" s="180">
        <f>BK297</f>
        <v>0</v>
      </c>
      <c r="K297" s="166"/>
      <c r="L297" s="171"/>
      <c r="M297" s="172"/>
      <c r="N297" s="173"/>
      <c r="O297" s="173"/>
      <c r="P297" s="174">
        <f>SUM(P298:P324)</f>
        <v>0</v>
      </c>
      <c r="Q297" s="173"/>
      <c r="R297" s="174">
        <f>SUM(R298:R324)</f>
        <v>3.5030953000000005</v>
      </c>
      <c r="S297" s="173"/>
      <c r="T297" s="175">
        <f>SUM(T298:T324)</f>
        <v>0</v>
      </c>
      <c r="AR297" s="176" t="s">
        <v>133</v>
      </c>
      <c r="AT297" s="177" t="s">
        <v>72</v>
      </c>
      <c r="AU297" s="177" t="s">
        <v>78</v>
      </c>
      <c r="AY297" s="176" t="s">
        <v>126</v>
      </c>
      <c r="BK297" s="178">
        <f>SUM(BK298:BK324)</f>
        <v>0</v>
      </c>
    </row>
    <row r="298" spans="1:65" s="2" customFormat="1" ht="37.700000000000003" customHeight="1">
      <c r="A298" s="33"/>
      <c r="B298" s="34"/>
      <c r="C298" s="181" t="s">
        <v>487</v>
      </c>
      <c r="D298" s="181" t="s">
        <v>128</v>
      </c>
      <c r="E298" s="182" t="s">
        <v>488</v>
      </c>
      <c r="F298" s="183" t="s">
        <v>489</v>
      </c>
      <c r="G298" s="184" t="s">
        <v>186</v>
      </c>
      <c r="H298" s="185">
        <v>168.22</v>
      </c>
      <c r="I298" s="186"/>
      <c r="J298" s="187">
        <f>ROUND(I298*H298,2)</f>
        <v>0</v>
      </c>
      <c r="K298" s="188"/>
      <c r="L298" s="38"/>
      <c r="M298" s="189" t="s">
        <v>1</v>
      </c>
      <c r="N298" s="190" t="s">
        <v>39</v>
      </c>
      <c r="O298" s="70"/>
      <c r="P298" s="191">
        <f>O298*H298</f>
        <v>0</v>
      </c>
      <c r="Q298" s="191">
        <v>4.0000000000000003E-5</v>
      </c>
      <c r="R298" s="191">
        <f>Q298*H298</f>
        <v>6.7288000000000009E-3</v>
      </c>
      <c r="S298" s="191">
        <v>0</v>
      </c>
      <c r="T298" s="192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93" t="s">
        <v>212</v>
      </c>
      <c r="AT298" s="193" t="s">
        <v>128</v>
      </c>
      <c r="AU298" s="193" t="s">
        <v>133</v>
      </c>
      <c r="AY298" s="16" t="s">
        <v>126</v>
      </c>
      <c r="BE298" s="194">
        <f>IF(N298="základná",J298,0)</f>
        <v>0</v>
      </c>
      <c r="BF298" s="194">
        <f>IF(N298="znížená",J298,0)</f>
        <v>0</v>
      </c>
      <c r="BG298" s="194">
        <f>IF(N298="zákl. prenesená",J298,0)</f>
        <v>0</v>
      </c>
      <c r="BH298" s="194">
        <f>IF(N298="zníž. prenesená",J298,0)</f>
        <v>0</v>
      </c>
      <c r="BI298" s="194">
        <f>IF(N298="nulová",J298,0)</f>
        <v>0</v>
      </c>
      <c r="BJ298" s="16" t="s">
        <v>133</v>
      </c>
      <c r="BK298" s="194">
        <f>ROUND(I298*H298,2)</f>
        <v>0</v>
      </c>
      <c r="BL298" s="16" t="s">
        <v>212</v>
      </c>
      <c r="BM298" s="193" t="s">
        <v>490</v>
      </c>
    </row>
    <row r="299" spans="1:65" s="13" customFormat="1">
      <c r="B299" s="195"/>
      <c r="C299" s="196"/>
      <c r="D299" s="197" t="s">
        <v>135</v>
      </c>
      <c r="E299" s="198" t="s">
        <v>1</v>
      </c>
      <c r="F299" s="199" t="s">
        <v>491</v>
      </c>
      <c r="G299" s="196"/>
      <c r="H299" s="200">
        <v>128.19999999999999</v>
      </c>
      <c r="I299" s="201"/>
      <c r="J299" s="196"/>
      <c r="K299" s="196"/>
      <c r="L299" s="202"/>
      <c r="M299" s="203"/>
      <c r="N299" s="204"/>
      <c r="O299" s="204"/>
      <c r="P299" s="204"/>
      <c r="Q299" s="204"/>
      <c r="R299" s="204"/>
      <c r="S299" s="204"/>
      <c r="T299" s="205"/>
      <c r="AT299" s="206" t="s">
        <v>135</v>
      </c>
      <c r="AU299" s="206" t="s">
        <v>133</v>
      </c>
      <c r="AV299" s="13" t="s">
        <v>133</v>
      </c>
      <c r="AW299" s="13" t="s">
        <v>29</v>
      </c>
      <c r="AX299" s="13" t="s">
        <v>73</v>
      </c>
      <c r="AY299" s="206" t="s">
        <v>126</v>
      </c>
    </row>
    <row r="300" spans="1:65" s="13" customFormat="1">
      <c r="B300" s="195"/>
      <c r="C300" s="196"/>
      <c r="D300" s="197" t="s">
        <v>135</v>
      </c>
      <c r="E300" s="198" t="s">
        <v>1</v>
      </c>
      <c r="F300" s="199" t="s">
        <v>492</v>
      </c>
      <c r="G300" s="196"/>
      <c r="H300" s="200">
        <v>26.1</v>
      </c>
      <c r="I300" s="201"/>
      <c r="J300" s="196"/>
      <c r="K300" s="196"/>
      <c r="L300" s="202"/>
      <c r="M300" s="203"/>
      <c r="N300" s="204"/>
      <c r="O300" s="204"/>
      <c r="P300" s="204"/>
      <c r="Q300" s="204"/>
      <c r="R300" s="204"/>
      <c r="S300" s="204"/>
      <c r="T300" s="205"/>
      <c r="AT300" s="206" t="s">
        <v>135</v>
      </c>
      <c r="AU300" s="206" t="s">
        <v>133</v>
      </c>
      <c r="AV300" s="13" t="s">
        <v>133</v>
      </c>
      <c r="AW300" s="13" t="s">
        <v>29</v>
      </c>
      <c r="AX300" s="13" t="s">
        <v>73</v>
      </c>
      <c r="AY300" s="206" t="s">
        <v>126</v>
      </c>
    </row>
    <row r="301" spans="1:65" s="13" customFormat="1">
      <c r="B301" s="195"/>
      <c r="C301" s="196"/>
      <c r="D301" s="197" t="s">
        <v>135</v>
      </c>
      <c r="E301" s="198" t="s">
        <v>1</v>
      </c>
      <c r="F301" s="199" t="s">
        <v>493</v>
      </c>
      <c r="G301" s="196"/>
      <c r="H301" s="200">
        <v>13.92</v>
      </c>
      <c r="I301" s="201"/>
      <c r="J301" s="196"/>
      <c r="K301" s="196"/>
      <c r="L301" s="202"/>
      <c r="M301" s="203"/>
      <c r="N301" s="204"/>
      <c r="O301" s="204"/>
      <c r="P301" s="204"/>
      <c r="Q301" s="204"/>
      <c r="R301" s="204"/>
      <c r="S301" s="204"/>
      <c r="T301" s="205"/>
      <c r="AT301" s="206" t="s">
        <v>135</v>
      </c>
      <c r="AU301" s="206" t="s">
        <v>133</v>
      </c>
      <c r="AV301" s="13" t="s">
        <v>133</v>
      </c>
      <c r="AW301" s="13" t="s">
        <v>29</v>
      </c>
      <c r="AX301" s="13" t="s">
        <v>73</v>
      </c>
      <c r="AY301" s="206" t="s">
        <v>126</v>
      </c>
    </row>
    <row r="302" spans="1:65" s="14" customFormat="1">
      <c r="B302" s="207"/>
      <c r="C302" s="208"/>
      <c r="D302" s="197" t="s">
        <v>135</v>
      </c>
      <c r="E302" s="209" t="s">
        <v>1</v>
      </c>
      <c r="F302" s="210" t="s">
        <v>138</v>
      </c>
      <c r="G302" s="208"/>
      <c r="H302" s="211">
        <v>168.22</v>
      </c>
      <c r="I302" s="212"/>
      <c r="J302" s="208"/>
      <c r="K302" s="208"/>
      <c r="L302" s="213"/>
      <c r="M302" s="214"/>
      <c r="N302" s="215"/>
      <c r="O302" s="215"/>
      <c r="P302" s="215"/>
      <c r="Q302" s="215"/>
      <c r="R302" s="215"/>
      <c r="S302" s="215"/>
      <c r="T302" s="216"/>
      <c r="AT302" s="217" t="s">
        <v>135</v>
      </c>
      <c r="AU302" s="217" t="s">
        <v>133</v>
      </c>
      <c r="AV302" s="14" t="s">
        <v>132</v>
      </c>
      <c r="AW302" s="14" t="s">
        <v>29</v>
      </c>
      <c r="AX302" s="14" t="s">
        <v>78</v>
      </c>
      <c r="AY302" s="217" t="s">
        <v>126</v>
      </c>
    </row>
    <row r="303" spans="1:65" s="2" customFormat="1" ht="37.700000000000003" customHeight="1">
      <c r="A303" s="33"/>
      <c r="B303" s="34"/>
      <c r="C303" s="218" t="s">
        <v>494</v>
      </c>
      <c r="D303" s="218" t="s">
        <v>165</v>
      </c>
      <c r="E303" s="219" t="s">
        <v>495</v>
      </c>
      <c r="F303" s="220" t="s">
        <v>496</v>
      </c>
      <c r="G303" s="221" t="s">
        <v>186</v>
      </c>
      <c r="H303" s="222">
        <v>174.94900000000001</v>
      </c>
      <c r="I303" s="223"/>
      <c r="J303" s="224">
        <f>ROUND(I303*H303,2)</f>
        <v>0</v>
      </c>
      <c r="K303" s="225"/>
      <c r="L303" s="226"/>
      <c r="M303" s="227" t="s">
        <v>1</v>
      </c>
      <c r="N303" s="228" t="s">
        <v>39</v>
      </c>
      <c r="O303" s="70"/>
      <c r="P303" s="191">
        <f>O303*H303</f>
        <v>0</v>
      </c>
      <c r="Q303" s="191">
        <v>5.0000000000000001E-4</v>
      </c>
      <c r="R303" s="191">
        <f>Q303*H303</f>
        <v>8.7474500000000011E-2</v>
      </c>
      <c r="S303" s="191">
        <v>0</v>
      </c>
      <c r="T303" s="192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93" t="s">
        <v>302</v>
      </c>
      <c r="AT303" s="193" t="s">
        <v>165</v>
      </c>
      <c r="AU303" s="193" t="s">
        <v>133</v>
      </c>
      <c r="AY303" s="16" t="s">
        <v>126</v>
      </c>
      <c r="BE303" s="194">
        <f>IF(N303="základná",J303,0)</f>
        <v>0</v>
      </c>
      <c r="BF303" s="194">
        <f>IF(N303="znížená",J303,0)</f>
        <v>0</v>
      </c>
      <c r="BG303" s="194">
        <f>IF(N303="zákl. prenesená",J303,0)</f>
        <v>0</v>
      </c>
      <c r="BH303" s="194">
        <f>IF(N303="zníž. prenesená",J303,0)</f>
        <v>0</v>
      </c>
      <c r="BI303" s="194">
        <f>IF(N303="nulová",J303,0)</f>
        <v>0</v>
      </c>
      <c r="BJ303" s="16" t="s">
        <v>133</v>
      </c>
      <c r="BK303" s="194">
        <f>ROUND(I303*H303,2)</f>
        <v>0</v>
      </c>
      <c r="BL303" s="16" t="s">
        <v>212</v>
      </c>
      <c r="BM303" s="193" t="s">
        <v>497</v>
      </c>
    </row>
    <row r="304" spans="1:65" s="13" customFormat="1">
      <c r="B304" s="195"/>
      <c r="C304" s="196"/>
      <c r="D304" s="197" t="s">
        <v>135</v>
      </c>
      <c r="E304" s="196"/>
      <c r="F304" s="199" t="s">
        <v>498</v>
      </c>
      <c r="G304" s="196"/>
      <c r="H304" s="200">
        <v>174.94900000000001</v>
      </c>
      <c r="I304" s="201"/>
      <c r="J304" s="196"/>
      <c r="K304" s="196"/>
      <c r="L304" s="202"/>
      <c r="M304" s="203"/>
      <c r="N304" s="204"/>
      <c r="O304" s="204"/>
      <c r="P304" s="204"/>
      <c r="Q304" s="204"/>
      <c r="R304" s="204"/>
      <c r="S304" s="204"/>
      <c r="T304" s="205"/>
      <c r="AT304" s="206" t="s">
        <v>135</v>
      </c>
      <c r="AU304" s="206" t="s">
        <v>133</v>
      </c>
      <c r="AV304" s="13" t="s">
        <v>133</v>
      </c>
      <c r="AW304" s="13" t="s">
        <v>4</v>
      </c>
      <c r="AX304" s="13" t="s">
        <v>78</v>
      </c>
      <c r="AY304" s="206" t="s">
        <v>126</v>
      </c>
    </row>
    <row r="305" spans="1:65" s="2" customFormat="1" ht="24.2" customHeight="1">
      <c r="A305" s="33"/>
      <c r="B305" s="34"/>
      <c r="C305" s="181" t="s">
        <v>499</v>
      </c>
      <c r="D305" s="181" t="s">
        <v>128</v>
      </c>
      <c r="E305" s="182" t="s">
        <v>500</v>
      </c>
      <c r="F305" s="183" t="s">
        <v>501</v>
      </c>
      <c r="G305" s="184" t="s">
        <v>186</v>
      </c>
      <c r="H305" s="185">
        <v>182</v>
      </c>
      <c r="I305" s="186"/>
      <c r="J305" s="187">
        <f>ROUND(I305*H305,2)</f>
        <v>0</v>
      </c>
      <c r="K305" s="188"/>
      <c r="L305" s="38"/>
      <c r="M305" s="189" t="s">
        <v>1</v>
      </c>
      <c r="N305" s="190" t="s">
        <v>39</v>
      </c>
      <c r="O305" s="70"/>
      <c r="P305" s="191">
        <f>O305*H305</f>
        <v>0</v>
      </c>
      <c r="Q305" s="191">
        <v>2.0000000000000002E-5</v>
      </c>
      <c r="R305" s="191">
        <f>Q305*H305</f>
        <v>3.6400000000000004E-3</v>
      </c>
      <c r="S305" s="191">
        <v>0</v>
      </c>
      <c r="T305" s="192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93" t="s">
        <v>212</v>
      </c>
      <c r="AT305" s="193" t="s">
        <v>128</v>
      </c>
      <c r="AU305" s="193" t="s">
        <v>133</v>
      </c>
      <c r="AY305" s="16" t="s">
        <v>126</v>
      </c>
      <c r="BE305" s="194">
        <f>IF(N305="základná",J305,0)</f>
        <v>0</v>
      </c>
      <c r="BF305" s="194">
        <f>IF(N305="znížená",J305,0)</f>
        <v>0</v>
      </c>
      <c r="BG305" s="194">
        <f>IF(N305="zákl. prenesená",J305,0)</f>
        <v>0</v>
      </c>
      <c r="BH305" s="194">
        <f>IF(N305="zníž. prenesená",J305,0)</f>
        <v>0</v>
      </c>
      <c r="BI305" s="194">
        <f>IF(N305="nulová",J305,0)</f>
        <v>0</v>
      </c>
      <c r="BJ305" s="16" t="s">
        <v>133</v>
      </c>
      <c r="BK305" s="194">
        <f>ROUND(I305*H305,2)</f>
        <v>0</v>
      </c>
      <c r="BL305" s="16" t="s">
        <v>212</v>
      </c>
      <c r="BM305" s="193" t="s">
        <v>502</v>
      </c>
    </row>
    <row r="306" spans="1:65" s="2" customFormat="1" ht="24.2" customHeight="1">
      <c r="A306" s="33"/>
      <c r="B306" s="34"/>
      <c r="C306" s="218" t="s">
        <v>503</v>
      </c>
      <c r="D306" s="218" t="s">
        <v>165</v>
      </c>
      <c r="E306" s="219" t="s">
        <v>504</v>
      </c>
      <c r="F306" s="220" t="s">
        <v>505</v>
      </c>
      <c r="G306" s="221" t="s">
        <v>186</v>
      </c>
      <c r="H306" s="222">
        <v>189.28</v>
      </c>
      <c r="I306" s="223"/>
      <c r="J306" s="224">
        <f>ROUND(I306*H306,2)</f>
        <v>0</v>
      </c>
      <c r="K306" s="225"/>
      <c r="L306" s="226"/>
      <c r="M306" s="227" t="s">
        <v>1</v>
      </c>
      <c r="N306" s="228" t="s">
        <v>39</v>
      </c>
      <c r="O306" s="70"/>
      <c r="P306" s="191">
        <f>O306*H306</f>
        <v>0</v>
      </c>
      <c r="Q306" s="191">
        <v>1.056E-2</v>
      </c>
      <c r="R306" s="191">
        <f>Q306*H306</f>
        <v>1.9987968</v>
      </c>
      <c r="S306" s="191">
        <v>0</v>
      </c>
      <c r="T306" s="192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93" t="s">
        <v>302</v>
      </c>
      <c r="AT306" s="193" t="s">
        <v>165</v>
      </c>
      <c r="AU306" s="193" t="s">
        <v>133</v>
      </c>
      <c r="AY306" s="16" t="s">
        <v>126</v>
      </c>
      <c r="BE306" s="194">
        <f>IF(N306="základná",J306,0)</f>
        <v>0</v>
      </c>
      <c r="BF306" s="194">
        <f>IF(N306="znížená",J306,0)</f>
        <v>0</v>
      </c>
      <c r="BG306" s="194">
        <f>IF(N306="zákl. prenesená",J306,0)</f>
        <v>0</v>
      </c>
      <c r="BH306" s="194">
        <f>IF(N306="zníž. prenesená",J306,0)</f>
        <v>0</v>
      </c>
      <c r="BI306" s="194">
        <f>IF(N306="nulová",J306,0)</f>
        <v>0</v>
      </c>
      <c r="BJ306" s="16" t="s">
        <v>133</v>
      </c>
      <c r="BK306" s="194">
        <f>ROUND(I306*H306,2)</f>
        <v>0</v>
      </c>
      <c r="BL306" s="16" t="s">
        <v>212</v>
      </c>
      <c r="BM306" s="193" t="s">
        <v>506</v>
      </c>
    </row>
    <row r="307" spans="1:65" s="13" customFormat="1">
      <c r="B307" s="195"/>
      <c r="C307" s="196"/>
      <c r="D307" s="197" t="s">
        <v>135</v>
      </c>
      <c r="E307" s="196"/>
      <c r="F307" s="199" t="s">
        <v>507</v>
      </c>
      <c r="G307" s="196"/>
      <c r="H307" s="200">
        <v>189.28</v>
      </c>
      <c r="I307" s="201"/>
      <c r="J307" s="196"/>
      <c r="K307" s="196"/>
      <c r="L307" s="202"/>
      <c r="M307" s="203"/>
      <c r="N307" s="204"/>
      <c r="O307" s="204"/>
      <c r="P307" s="204"/>
      <c r="Q307" s="204"/>
      <c r="R307" s="204"/>
      <c r="S307" s="204"/>
      <c r="T307" s="205"/>
      <c r="AT307" s="206" t="s">
        <v>135</v>
      </c>
      <c r="AU307" s="206" t="s">
        <v>133</v>
      </c>
      <c r="AV307" s="13" t="s">
        <v>133</v>
      </c>
      <c r="AW307" s="13" t="s">
        <v>4</v>
      </c>
      <c r="AX307" s="13" t="s">
        <v>78</v>
      </c>
      <c r="AY307" s="206" t="s">
        <v>126</v>
      </c>
    </row>
    <row r="308" spans="1:65" s="2" customFormat="1" ht="24.2" customHeight="1">
      <c r="A308" s="33"/>
      <c r="B308" s="34"/>
      <c r="C308" s="181" t="s">
        <v>508</v>
      </c>
      <c r="D308" s="181" t="s">
        <v>128</v>
      </c>
      <c r="E308" s="182" t="s">
        <v>509</v>
      </c>
      <c r="F308" s="183" t="s">
        <v>510</v>
      </c>
      <c r="G308" s="184" t="s">
        <v>280</v>
      </c>
      <c r="H308" s="185">
        <v>115.12</v>
      </c>
      <c r="I308" s="186"/>
      <c r="J308" s="187">
        <f>ROUND(I308*H308,2)</f>
        <v>0</v>
      </c>
      <c r="K308" s="188"/>
      <c r="L308" s="38"/>
      <c r="M308" s="189" t="s">
        <v>1</v>
      </c>
      <c r="N308" s="190" t="s">
        <v>39</v>
      </c>
      <c r="O308" s="70"/>
      <c r="P308" s="191">
        <f>O308*H308</f>
        <v>0</v>
      </c>
      <c r="Q308" s="191">
        <v>2.1000000000000001E-4</v>
      </c>
      <c r="R308" s="191">
        <f>Q308*H308</f>
        <v>2.4175200000000001E-2</v>
      </c>
      <c r="S308" s="191">
        <v>0</v>
      </c>
      <c r="T308" s="192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93" t="s">
        <v>212</v>
      </c>
      <c r="AT308" s="193" t="s">
        <v>128</v>
      </c>
      <c r="AU308" s="193" t="s">
        <v>133</v>
      </c>
      <c r="AY308" s="16" t="s">
        <v>126</v>
      </c>
      <c r="BE308" s="194">
        <f>IF(N308="základná",J308,0)</f>
        <v>0</v>
      </c>
      <c r="BF308" s="194">
        <f>IF(N308="znížená",J308,0)</f>
        <v>0</v>
      </c>
      <c r="BG308" s="194">
        <f>IF(N308="zákl. prenesená",J308,0)</f>
        <v>0</v>
      </c>
      <c r="BH308" s="194">
        <f>IF(N308="zníž. prenesená",J308,0)</f>
        <v>0</v>
      </c>
      <c r="BI308" s="194">
        <f>IF(N308="nulová",J308,0)</f>
        <v>0</v>
      </c>
      <c r="BJ308" s="16" t="s">
        <v>133</v>
      </c>
      <c r="BK308" s="194">
        <f>ROUND(I308*H308,2)</f>
        <v>0</v>
      </c>
      <c r="BL308" s="16" t="s">
        <v>212</v>
      </c>
      <c r="BM308" s="193" t="s">
        <v>511</v>
      </c>
    </row>
    <row r="309" spans="1:65" s="13" customFormat="1">
      <c r="B309" s="195"/>
      <c r="C309" s="196"/>
      <c r="D309" s="197" t="s">
        <v>135</v>
      </c>
      <c r="E309" s="198" t="s">
        <v>1</v>
      </c>
      <c r="F309" s="199" t="s">
        <v>512</v>
      </c>
      <c r="G309" s="196"/>
      <c r="H309" s="200">
        <v>21.32</v>
      </c>
      <c r="I309" s="201"/>
      <c r="J309" s="196"/>
      <c r="K309" s="196"/>
      <c r="L309" s="202"/>
      <c r="M309" s="203"/>
      <c r="N309" s="204"/>
      <c r="O309" s="204"/>
      <c r="P309" s="204"/>
      <c r="Q309" s="204"/>
      <c r="R309" s="204"/>
      <c r="S309" s="204"/>
      <c r="T309" s="205"/>
      <c r="AT309" s="206" t="s">
        <v>135</v>
      </c>
      <c r="AU309" s="206" t="s">
        <v>133</v>
      </c>
      <c r="AV309" s="13" t="s">
        <v>133</v>
      </c>
      <c r="AW309" s="13" t="s">
        <v>29</v>
      </c>
      <c r="AX309" s="13" t="s">
        <v>73</v>
      </c>
      <c r="AY309" s="206" t="s">
        <v>126</v>
      </c>
    </row>
    <row r="310" spans="1:65" s="13" customFormat="1">
      <c r="B310" s="195"/>
      <c r="C310" s="196"/>
      <c r="D310" s="197" t="s">
        <v>135</v>
      </c>
      <c r="E310" s="198" t="s">
        <v>1</v>
      </c>
      <c r="F310" s="199" t="s">
        <v>513</v>
      </c>
      <c r="G310" s="196"/>
      <c r="H310" s="200">
        <v>11.2</v>
      </c>
      <c r="I310" s="201"/>
      <c r="J310" s="196"/>
      <c r="K310" s="196"/>
      <c r="L310" s="202"/>
      <c r="M310" s="203"/>
      <c r="N310" s="204"/>
      <c r="O310" s="204"/>
      <c r="P310" s="204"/>
      <c r="Q310" s="204"/>
      <c r="R310" s="204"/>
      <c r="S310" s="204"/>
      <c r="T310" s="205"/>
      <c r="AT310" s="206" t="s">
        <v>135</v>
      </c>
      <c r="AU310" s="206" t="s">
        <v>133</v>
      </c>
      <c r="AV310" s="13" t="s">
        <v>133</v>
      </c>
      <c r="AW310" s="13" t="s">
        <v>29</v>
      </c>
      <c r="AX310" s="13" t="s">
        <v>73</v>
      </c>
      <c r="AY310" s="206" t="s">
        <v>126</v>
      </c>
    </row>
    <row r="311" spans="1:65" s="13" customFormat="1">
      <c r="B311" s="195"/>
      <c r="C311" s="196"/>
      <c r="D311" s="197" t="s">
        <v>135</v>
      </c>
      <c r="E311" s="198" t="s">
        <v>1</v>
      </c>
      <c r="F311" s="199" t="s">
        <v>514</v>
      </c>
      <c r="G311" s="196"/>
      <c r="H311" s="200">
        <v>28</v>
      </c>
      <c r="I311" s="201"/>
      <c r="J311" s="196"/>
      <c r="K311" s="196"/>
      <c r="L311" s="202"/>
      <c r="M311" s="203"/>
      <c r="N311" s="204"/>
      <c r="O311" s="204"/>
      <c r="P311" s="204"/>
      <c r="Q311" s="204"/>
      <c r="R311" s="204"/>
      <c r="S311" s="204"/>
      <c r="T311" s="205"/>
      <c r="AT311" s="206" t="s">
        <v>135</v>
      </c>
      <c r="AU311" s="206" t="s">
        <v>133</v>
      </c>
      <c r="AV311" s="13" t="s">
        <v>133</v>
      </c>
      <c r="AW311" s="13" t="s">
        <v>29</v>
      </c>
      <c r="AX311" s="13" t="s">
        <v>73</v>
      </c>
      <c r="AY311" s="206" t="s">
        <v>126</v>
      </c>
    </row>
    <row r="312" spans="1:65" s="13" customFormat="1">
      <c r="B312" s="195"/>
      <c r="C312" s="196"/>
      <c r="D312" s="197" t="s">
        <v>135</v>
      </c>
      <c r="E312" s="198" t="s">
        <v>1</v>
      </c>
      <c r="F312" s="199" t="s">
        <v>515</v>
      </c>
      <c r="G312" s="196"/>
      <c r="H312" s="200">
        <v>16.8</v>
      </c>
      <c r="I312" s="201"/>
      <c r="J312" s="196"/>
      <c r="K312" s="196"/>
      <c r="L312" s="202"/>
      <c r="M312" s="203"/>
      <c r="N312" s="204"/>
      <c r="O312" s="204"/>
      <c r="P312" s="204"/>
      <c r="Q312" s="204"/>
      <c r="R312" s="204"/>
      <c r="S312" s="204"/>
      <c r="T312" s="205"/>
      <c r="AT312" s="206" t="s">
        <v>135</v>
      </c>
      <c r="AU312" s="206" t="s">
        <v>133</v>
      </c>
      <c r="AV312" s="13" t="s">
        <v>133</v>
      </c>
      <c r="AW312" s="13" t="s">
        <v>29</v>
      </c>
      <c r="AX312" s="13" t="s">
        <v>73</v>
      </c>
      <c r="AY312" s="206" t="s">
        <v>126</v>
      </c>
    </row>
    <row r="313" spans="1:65" s="13" customFormat="1">
      <c r="B313" s="195"/>
      <c r="C313" s="196"/>
      <c r="D313" s="197" t="s">
        <v>135</v>
      </c>
      <c r="E313" s="198" t="s">
        <v>1</v>
      </c>
      <c r="F313" s="199" t="s">
        <v>516</v>
      </c>
      <c r="G313" s="196"/>
      <c r="H313" s="200">
        <v>37.799999999999997</v>
      </c>
      <c r="I313" s="201"/>
      <c r="J313" s="196"/>
      <c r="K313" s="196"/>
      <c r="L313" s="202"/>
      <c r="M313" s="203"/>
      <c r="N313" s="204"/>
      <c r="O313" s="204"/>
      <c r="P313" s="204"/>
      <c r="Q313" s="204"/>
      <c r="R313" s="204"/>
      <c r="S313" s="204"/>
      <c r="T313" s="205"/>
      <c r="AT313" s="206" t="s">
        <v>135</v>
      </c>
      <c r="AU313" s="206" t="s">
        <v>133</v>
      </c>
      <c r="AV313" s="13" t="s">
        <v>133</v>
      </c>
      <c r="AW313" s="13" t="s">
        <v>29</v>
      </c>
      <c r="AX313" s="13" t="s">
        <v>73</v>
      </c>
      <c r="AY313" s="206" t="s">
        <v>126</v>
      </c>
    </row>
    <row r="314" spans="1:65" s="14" customFormat="1">
      <c r="B314" s="207"/>
      <c r="C314" s="208"/>
      <c r="D314" s="197" t="s">
        <v>135</v>
      </c>
      <c r="E314" s="209" t="s">
        <v>1</v>
      </c>
      <c r="F314" s="210" t="s">
        <v>138</v>
      </c>
      <c r="G314" s="208"/>
      <c r="H314" s="211">
        <v>115.12</v>
      </c>
      <c r="I314" s="212"/>
      <c r="J314" s="208"/>
      <c r="K314" s="208"/>
      <c r="L314" s="213"/>
      <c r="M314" s="214"/>
      <c r="N314" s="215"/>
      <c r="O314" s="215"/>
      <c r="P314" s="215"/>
      <c r="Q314" s="215"/>
      <c r="R314" s="215"/>
      <c r="S314" s="215"/>
      <c r="T314" s="216"/>
      <c r="AT314" s="217" t="s">
        <v>135</v>
      </c>
      <c r="AU314" s="217" t="s">
        <v>133</v>
      </c>
      <c r="AV314" s="14" t="s">
        <v>132</v>
      </c>
      <c r="AW314" s="14" t="s">
        <v>29</v>
      </c>
      <c r="AX314" s="14" t="s">
        <v>78</v>
      </c>
      <c r="AY314" s="217" t="s">
        <v>126</v>
      </c>
    </row>
    <row r="315" spans="1:65" s="2" customFormat="1" ht="37.700000000000003" customHeight="1">
      <c r="A315" s="33"/>
      <c r="B315" s="34"/>
      <c r="C315" s="218" t="s">
        <v>517</v>
      </c>
      <c r="D315" s="218" t="s">
        <v>165</v>
      </c>
      <c r="E315" s="219" t="s">
        <v>518</v>
      </c>
      <c r="F315" s="220" t="s">
        <v>519</v>
      </c>
      <c r="G315" s="221" t="s">
        <v>168</v>
      </c>
      <c r="H315" s="222">
        <v>4</v>
      </c>
      <c r="I315" s="223"/>
      <c r="J315" s="224">
        <f t="shared" ref="J315:J324" si="10">ROUND(I315*H315,2)</f>
        <v>0</v>
      </c>
      <c r="K315" s="225"/>
      <c r="L315" s="226"/>
      <c r="M315" s="227" t="s">
        <v>1</v>
      </c>
      <c r="N315" s="228" t="s">
        <v>39</v>
      </c>
      <c r="O315" s="70"/>
      <c r="P315" s="191">
        <f t="shared" ref="P315:P324" si="11">O315*H315</f>
        <v>0</v>
      </c>
      <c r="Q315" s="191">
        <v>5.4239999999999997E-2</v>
      </c>
      <c r="R315" s="191">
        <f t="shared" ref="R315:R324" si="12">Q315*H315</f>
        <v>0.21695999999999999</v>
      </c>
      <c r="S315" s="191">
        <v>0</v>
      </c>
      <c r="T315" s="192">
        <f t="shared" ref="T315:T324" si="13"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93" t="s">
        <v>302</v>
      </c>
      <c r="AT315" s="193" t="s">
        <v>165</v>
      </c>
      <c r="AU315" s="193" t="s">
        <v>133</v>
      </c>
      <c r="AY315" s="16" t="s">
        <v>126</v>
      </c>
      <c r="BE315" s="194">
        <f t="shared" ref="BE315:BE324" si="14">IF(N315="základná",J315,0)</f>
        <v>0</v>
      </c>
      <c r="BF315" s="194">
        <f t="shared" ref="BF315:BF324" si="15">IF(N315="znížená",J315,0)</f>
        <v>0</v>
      </c>
      <c r="BG315" s="194">
        <f t="shared" ref="BG315:BG324" si="16">IF(N315="zákl. prenesená",J315,0)</f>
        <v>0</v>
      </c>
      <c r="BH315" s="194">
        <f t="shared" ref="BH315:BH324" si="17">IF(N315="zníž. prenesená",J315,0)</f>
        <v>0</v>
      </c>
      <c r="BI315" s="194">
        <f t="shared" ref="BI315:BI324" si="18">IF(N315="nulová",J315,0)</f>
        <v>0</v>
      </c>
      <c r="BJ315" s="16" t="s">
        <v>133</v>
      </c>
      <c r="BK315" s="194">
        <f t="shared" ref="BK315:BK324" si="19">ROUND(I315*H315,2)</f>
        <v>0</v>
      </c>
      <c r="BL315" s="16" t="s">
        <v>212</v>
      </c>
      <c r="BM315" s="193" t="s">
        <v>520</v>
      </c>
    </row>
    <row r="316" spans="1:65" s="2" customFormat="1" ht="37.700000000000003" customHeight="1">
      <c r="A316" s="33"/>
      <c r="B316" s="34"/>
      <c r="C316" s="218" t="s">
        <v>521</v>
      </c>
      <c r="D316" s="218" t="s">
        <v>165</v>
      </c>
      <c r="E316" s="219" t="s">
        <v>522</v>
      </c>
      <c r="F316" s="220" t="s">
        <v>523</v>
      </c>
      <c r="G316" s="221" t="s">
        <v>168</v>
      </c>
      <c r="H316" s="222">
        <v>4</v>
      </c>
      <c r="I316" s="223"/>
      <c r="J316" s="224">
        <f t="shared" si="10"/>
        <v>0</v>
      </c>
      <c r="K316" s="225"/>
      <c r="L316" s="226"/>
      <c r="M316" s="227" t="s">
        <v>1</v>
      </c>
      <c r="N316" s="228" t="s">
        <v>39</v>
      </c>
      <c r="O316" s="70"/>
      <c r="P316" s="191">
        <f t="shared" si="11"/>
        <v>0</v>
      </c>
      <c r="Q316" s="191">
        <v>1.085E-2</v>
      </c>
      <c r="R316" s="191">
        <f t="shared" si="12"/>
        <v>4.3400000000000001E-2</v>
      </c>
      <c r="S316" s="191">
        <v>0</v>
      </c>
      <c r="T316" s="192">
        <f t="shared" si="13"/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93" t="s">
        <v>302</v>
      </c>
      <c r="AT316" s="193" t="s">
        <v>165</v>
      </c>
      <c r="AU316" s="193" t="s">
        <v>133</v>
      </c>
      <c r="AY316" s="16" t="s">
        <v>126</v>
      </c>
      <c r="BE316" s="194">
        <f t="shared" si="14"/>
        <v>0</v>
      </c>
      <c r="BF316" s="194">
        <f t="shared" si="15"/>
        <v>0</v>
      </c>
      <c r="BG316" s="194">
        <f t="shared" si="16"/>
        <v>0</v>
      </c>
      <c r="BH316" s="194">
        <f t="shared" si="17"/>
        <v>0</v>
      </c>
      <c r="BI316" s="194">
        <f t="shared" si="18"/>
        <v>0</v>
      </c>
      <c r="BJ316" s="16" t="s">
        <v>133</v>
      </c>
      <c r="BK316" s="194">
        <f t="shared" si="19"/>
        <v>0</v>
      </c>
      <c r="BL316" s="16" t="s">
        <v>212</v>
      </c>
      <c r="BM316" s="193" t="s">
        <v>524</v>
      </c>
    </row>
    <row r="317" spans="1:65" s="2" customFormat="1" ht="37.700000000000003" customHeight="1">
      <c r="A317" s="33"/>
      <c r="B317" s="34"/>
      <c r="C317" s="218" t="s">
        <v>525</v>
      </c>
      <c r="D317" s="218" t="s">
        <v>165</v>
      </c>
      <c r="E317" s="219" t="s">
        <v>526</v>
      </c>
      <c r="F317" s="220" t="s">
        <v>527</v>
      </c>
      <c r="G317" s="221" t="s">
        <v>168</v>
      </c>
      <c r="H317" s="222">
        <v>2</v>
      </c>
      <c r="I317" s="223"/>
      <c r="J317" s="224">
        <f t="shared" si="10"/>
        <v>0</v>
      </c>
      <c r="K317" s="225"/>
      <c r="L317" s="226"/>
      <c r="M317" s="227" t="s">
        <v>1</v>
      </c>
      <c r="N317" s="228" t="s">
        <v>39</v>
      </c>
      <c r="O317" s="70"/>
      <c r="P317" s="191">
        <f t="shared" si="11"/>
        <v>0</v>
      </c>
      <c r="Q317" s="191">
        <v>6.5089999999999995E-2</v>
      </c>
      <c r="R317" s="191">
        <f t="shared" si="12"/>
        <v>0.13017999999999999</v>
      </c>
      <c r="S317" s="191">
        <v>0</v>
      </c>
      <c r="T317" s="192">
        <f t="shared" si="13"/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93" t="s">
        <v>302</v>
      </c>
      <c r="AT317" s="193" t="s">
        <v>165</v>
      </c>
      <c r="AU317" s="193" t="s">
        <v>133</v>
      </c>
      <c r="AY317" s="16" t="s">
        <v>126</v>
      </c>
      <c r="BE317" s="194">
        <f t="shared" si="14"/>
        <v>0</v>
      </c>
      <c r="BF317" s="194">
        <f t="shared" si="15"/>
        <v>0</v>
      </c>
      <c r="BG317" s="194">
        <f t="shared" si="16"/>
        <v>0</v>
      </c>
      <c r="BH317" s="194">
        <f t="shared" si="17"/>
        <v>0</v>
      </c>
      <c r="BI317" s="194">
        <f t="shared" si="18"/>
        <v>0</v>
      </c>
      <c r="BJ317" s="16" t="s">
        <v>133</v>
      </c>
      <c r="BK317" s="194">
        <f t="shared" si="19"/>
        <v>0</v>
      </c>
      <c r="BL317" s="16" t="s">
        <v>212</v>
      </c>
      <c r="BM317" s="193" t="s">
        <v>528</v>
      </c>
    </row>
    <row r="318" spans="1:65" s="2" customFormat="1" ht="37.700000000000003" customHeight="1">
      <c r="A318" s="33"/>
      <c r="B318" s="34"/>
      <c r="C318" s="218" t="s">
        <v>529</v>
      </c>
      <c r="D318" s="218" t="s">
        <v>165</v>
      </c>
      <c r="E318" s="219" t="s">
        <v>530</v>
      </c>
      <c r="F318" s="220" t="s">
        <v>531</v>
      </c>
      <c r="G318" s="221" t="s">
        <v>168</v>
      </c>
      <c r="H318" s="222">
        <v>2</v>
      </c>
      <c r="I318" s="223"/>
      <c r="J318" s="224">
        <f t="shared" si="10"/>
        <v>0</v>
      </c>
      <c r="K318" s="225"/>
      <c r="L318" s="226"/>
      <c r="M318" s="227" t="s">
        <v>1</v>
      </c>
      <c r="N318" s="228" t="s">
        <v>39</v>
      </c>
      <c r="O318" s="70"/>
      <c r="P318" s="191">
        <f t="shared" si="11"/>
        <v>0</v>
      </c>
      <c r="Q318" s="191">
        <v>6.1019999999999998E-2</v>
      </c>
      <c r="R318" s="191">
        <f t="shared" si="12"/>
        <v>0.12204</v>
      </c>
      <c r="S318" s="191">
        <v>0</v>
      </c>
      <c r="T318" s="192">
        <f t="shared" si="13"/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93" t="s">
        <v>302</v>
      </c>
      <c r="AT318" s="193" t="s">
        <v>165</v>
      </c>
      <c r="AU318" s="193" t="s">
        <v>133</v>
      </c>
      <c r="AY318" s="16" t="s">
        <v>126</v>
      </c>
      <c r="BE318" s="194">
        <f t="shared" si="14"/>
        <v>0</v>
      </c>
      <c r="BF318" s="194">
        <f t="shared" si="15"/>
        <v>0</v>
      </c>
      <c r="BG318" s="194">
        <f t="shared" si="16"/>
        <v>0</v>
      </c>
      <c r="BH318" s="194">
        <f t="shared" si="17"/>
        <v>0</v>
      </c>
      <c r="BI318" s="194">
        <f t="shared" si="18"/>
        <v>0</v>
      </c>
      <c r="BJ318" s="16" t="s">
        <v>133</v>
      </c>
      <c r="BK318" s="194">
        <f t="shared" si="19"/>
        <v>0</v>
      </c>
      <c r="BL318" s="16" t="s">
        <v>212</v>
      </c>
      <c r="BM318" s="193" t="s">
        <v>532</v>
      </c>
    </row>
    <row r="319" spans="1:65" s="2" customFormat="1" ht="37.700000000000003" customHeight="1">
      <c r="A319" s="33"/>
      <c r="B319" s="34"/>
      <c r="C319" s="218" t="s">
        <v>533</v>
      </c>
      <c r="D319" s="218" t="s">
        <v>165</v>
      </c>
      <c r="E319" s="219" t="s">
        <v>534</v>
      </c>
      <c r="F319" s="220" t="s">
        <v>535</v>
      </c>
      <c r="G319" s="221" t="s">
        <v>168</v>
      </c>
      <c r="H319" s="222">
        <v>2</v>
      </c>
      <c r="I319" s="223"/>
      <c r="J319" s="224">
        <f t="shared" si="10"/>
        <v>0</v>
      </c>
      <c r="K319" s="225"/>
      <c r="L319" s="226"/>
      <c r="M319" s="227" t="s">
        <v>1</v>
      </c>
      <c r="N319" s="228" t="s">
        <v>39</v>
      </c>
      <c r="O319" s="70"/>
      <c r="P319" s="191">
        <f t="shared" si="11"/>
        <v>0</v>
      </c>
      <c r="Q319" s="191">
        <v>4.4749999999999998E-2</v>
      </c>
      <c r="R319" s="191">
        <f t="shared" si="12"/>
        <v>8.9499999999999996E-2</v>
      </c>
      <c r="S319" s="191">
        <v>0</v>
      </c>
      <c r="T319" s="192">
        <f t="shared" si="13"/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93" t="s">
        <v>302</v>
      </c>
      <c r="AT319" s="193" t="s">
        <v>165</v>
      </c>
      <c r="AU319" s="193" t="s">
        <v>133</v>
      </c>
      <c r="AY319" s="16" t="s">
        <v>126</v>
      </c>
      <c r="BE319" s="194">
        <f t="shared" si="14"/>
        <v>0</v>
      </c>
      <c r="BF319" s="194">
        <f t="shared" si="15"/>
        <v>0</v>
      </c>
      <c r="BG319" s="194">
        <f t="shared" si="16"/>
        <v>0</v>
      </c>
      <c r="BH319" s="194">
        <f t="shared" si="17"/>
        <v>0</v>
      </c>
      <c r="BI319" s="194">
        <f t="shared" si="18"/>
        <v>0</v>
      </c>
      <c r="BJ319" s="16" t="s">
        <v>133</v>
      </c>
      <c r="BK319" s="194">
        <f t="shared" si="19"/>
        <v>0</v>
      </c>
      <c r="BL319" s="16" t="s">
        <v>212</v>
      </c>
      <c r="BM319" s="193" t="s">
        <v>536</v>
      </c>
    </row>
    <row r="320" spans="1:65" s="2" customFormat="1" ht="37.700000000000003" customHeight="1">
      <c r="A320" s="33"/>
      <c r="B320" s="34"/>
      <c r="C320" s="218" t="s">
        <v>537</v>
      </c>
      <c r="D320" s="218" t="s">
        <v>165</v>
      </c>
      <c r="E320" s="219" t="s">
        <v>538</v>
      </c>
      <c r="F320" s="220" t="s">
        <v>539</v>
      </c>
      <c r="G320" s="221" t="s">
        <v>168</v>
      </c>
      <c r="H320" s="222">
        <v>4</v>
      </c>
      <c r="I320" s="223"/>
      <c r="J320" s="224">
        <f t="shared" si="10"/>
        <v>0</v>
      </c>
      <c r="K320" s="225"/>
      <c r="L320" s="226"/>
      <c r="M320" s="227" t="s">
        <v>1</v>
      </c>
      <c r="N320" s="228" t="s">
        <v>39</v>
      </c>
      <c r="O320" s="70"/>
      <c r="P320" s="191">
        <f t="shared" si="11"/>
        <v>0</v>
      </c>
      <c r="Q320" s="191">
        <v>7.4999999999999997E-2</v>
      </c>
      <c r="R320" s="191">
        <f t="shared" si="12"/>
        <v>0.3</v>
      </c>
      <c r="S320" s="191">
        <v>0</v>
      </c>
      <c r="T320" s="192">
        <f t="shared" si="13"/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93" t="s">
        <v>302</v>
      </c>
      <c r="AT320" s="193" t="s">
        <v>165</v>
      </c>
      <c r="AU320" s="193" t="s">
        <v>133</v>
      </c>
      <c r="AY320" s="16" t="s">
        <v>126</v>
      </c>
      <c r="BE320" s="194">
        <f t="shared" si="14"/>
        <v>0</v>
      </c>
      <c r="BF320" s="194">
        <f t="shared" si="15"/>
        <v>0</v>
      </c>
      <c r="BG320" s="194">
        <f t="shared" si="16"/>
        <v>0</v>
      </c>
      <c r="BH320" s="194">
        <f t="shared" si="17"/>
        <v>0</v>
      </c>
      <c r="BI320" s="194">
        <f t="shared" si="18"/>
        <v>0</v>
      </c>
      <c r="BJ320" s="16" t="s">
        <v>133</v>
      </c>
      <c r="BK320" s="194">
        <f t="shared" si="19"/>
        <v>0</v>
      </c>
      <c r="BL320" s="16" t="s">
        <v>212</v>
      </c>
      <c r="BM320" s="193" t="s">
        <v>540</v>
      </c>
    </row>
    <row r="321" spans="1:65" s="2" customFormat="1" ht="48.95" customHeight="1">
      <c r="A321" s="33"/>
      <c r="B321" s="34"/>
      <c r="C321" s="218" t="s">
        <v>541</v>
      </c>
      <c r="D321" s="218" t="s">
        <v>165</v>
      </c>
      <c r="E321" s="219" t="s">
        <v>542</v>
      </c>
      <c r="F321" s="220" t="s">
        <v>543</v>
      </c>
      <c r="G321" s="221" t="s">
        <v>168</v>
      </c>
      <c r="H321" s="222">
        <v>12</v>
      </c>
      <c r="I321" s="223"/>
      <c r="J321" s="224">
        <f t="shared" si="10"/>
        <v>0</v>
      </c>
      <c r="K321" s="225"/>
      <c r="L321" s="226"/>
      <c r="M321" s="227" t="s">
        <v>1</v>
      </c>
      <c r="N321" s="228" t="s">
        <v>39</v>
      </c>
      <c r="O321" s="70"/>
      <c r="P321" s="191">
        <f t="shared" si="11"/>
        <v>0</v>
      </c>
      <c r="Q321" s="191">
        <v>1.4999999999999999E-2</v>
      </c>
      <c r="R321" s="191">
        <f t="shared" si="12"/>
        <v>0.18</v>
      </c>
      <c r="S321" s="191">
        <v>0</v>
      </c>
      <c r="T321" s="192">
        <f t="shared" si="13"/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93" t="s">
        <v>302</v>
      </c>
      <c r="AT321" s="193" t="s">
        <v>165</v>
      </c>
      <c r="AU321" s="193" t="s">
        <v>133</v>
      </c>
      <c r="AY321" s="16" t="s">
        <v>126</v>
      </c>
      <c r="BE321" s="194">
        <f t="shared" si="14"/>
        <v>0</v>
      </c>
      <c r="BF321" s="194">
        <f t="shared" si="15"/>
        <v>0</v>
      </c>
      <c r="BG321" s="194">
        <f t="shared" si="16"/>
        <v>0</v>
      </c>
      <c r="BH321" s="194">
        <f t="shared" si="17"/>
        <v>0</v>
      </c>
      <c r="BI321" s="194">
        <f t="shared" si="18"/>
        <v>0</v>
      </c>
      <c r="BJ321" s="16" t="s">
        <v>133</v>
      </c>
      <c r="BK321" s="194">
        <f t="shared" si="19"/>
        <v>0</v>
      </c>
      <c r="BL321" s="16" t="s">
        <v>212</v>
      </c>
      <c r="BM321" s="193" t="s">
        <v>544</v>
      </c>
    </row>
    <row r="322" spans="1:65" s="2" customFormat="1" ht="24.2" customHeight="1">
      <c r="A322" s="33"/>
      <c r="B322" s="34"/>
      <c r="C322" s="218" t="s">
        <v>545</v>
      </c>
      <c r="D322" s="218" t="s">
        <v>165</v>
      </c>
      <c r="E322" s="219" t="s">
        <v>546</v>
      </c>
      <c r="F322" s="220" t="s">
        <v>547</v>
      </c>
      <c r="G322" s="221" t="s">
        <v>168</v>
      </c>
      <c r="H322" s="222">
        <v>12</v>
      </c>
      <c r="I322" s="223"/>
      <c r="J322" s="224">
        <f t="shared" si="10"/>
        <v>0</v>
      </c>
      <c r="K322" s="225"/>
      <c r="L322" s="226"/>
      <c r="M322" s="227" t="s">
        <v>1</v>
      </c>
      <c r="N322" s="228" t="s">
        <v>39</v>
      </c>
      <c r="O322" s="70"/>
      <c r="P322" s="191">
        <f t="shared" si="11"/>
        <v>0</v>
      </c>
      <c r="Q322" s="191">
        <v>2.5000000000000001E-2</v>
      </c>
      <c r="R322" s="191">
        <f t="shared" si="12"/>
        <v>0.30000000000000004</v>
      </c>
      <c r="S322" s="191">
        <v>0</v>
      </c>
      <c r="T322" s="192">
        <f t="shared" si="13"/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93" t="s">
        <v>302</v>
      </c>
      <c r="AT322" s="193" t="s">
        <v>165</v>
      </c>
      <c r="AU322" s="193" t="s">
        <v>133</v>
      </c>
      <c r="AY322" s="16" t="s">
        <v>126</v>
      </c>
      <c r="BE322" s="194">
        <f t="shared" si="14"/>
        <v>0</v>
      </c>
      <c r="BF322" s="194">
        <f t="shared" si="15"/>
        <v>0</v>
      </c>
      <c r="BG322" s="194">
        <f t="shared" si="16"/>
        <v>0</v>
      </c>
      <c r="BH322" s="194">
        <f t="shared" si="17"/>
        <v>0</v>
      </c>
      <c r="BI322" s="194">
        <f t="shared" si="18"/>
        <v>0</v>
      </c>
      <c r="BJ322" s="16" t="s">
        <v>133</v>
      </c>
      <c r="BK322" s="194">
        <f t="shared" si="19"/>
        <v>0</v>
      </c>
      <c r="BL322" s="16" t="s">
        <v>212</v>
      </c>
      <c r="BM322" s="193" t="s">
        <v>548</v>
      </c>
    </row>
    <row r="323" spans="1:65" s="2" customFormat="1" ht="37.700000000000003" customHeight="1">
      <c r="A323" s="33"/>
      <c r="B323" s="34"/>
      <c r="C323" s="181" t="s">
        <v>549</v>
      </c>
      <c r="D323" s="181" t="s">
        <v>128</v>
      </c>
      <c r="E323" s="182" t="s">
        <v>550</v>
      </c>
      <c r="F323" s="183" t="s">
        <v>551</v>
      </c>
      <c r="G323" s="184" t="s">
        <v>168</v>
      </c>
      <c r="H323" s="185">
        <v>4</v>
      </c>
      <c r="I323" s="186"/>
      <c r="J323" s="187">
        <f t="shared" si="10"/>
        <v>0</v>
      </c>
      <c r="K323" s="188"/>
      <c r="L323" s="38"/>
      <c r="M323" s="189" t="s">
        <v>1</v>
      </c>
      <c r="N323" s="190" t="s">
        <v>39</v>
      </c>
      <c r="O323" s="70"/>
      <c r="P323" s="191">
        <f t="shared" si="11"/>
        <v>0</v>
      </c>
      <c r="Q323" s="191">
        <v>0</v>
      </c>
      <c r="R323" s="191">
        <f t="shared" si="12"/>
        <v>0</v>
      </c>
      <c r="S323" s="191">
        <v>0</v>
      </c>
      <c r="T323" s="192">
        <f t="shared" si="13"/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93" t="s">
        <v>212</v>
      </c>
      <c r="AT323" s="193" t="s">
        <v>128</v>
      </c>
      <c r="AU323" s="193" t="s">
        <v>133</v>
      </c>
      <c r="AY323" s="16" t="s">
        <v>126</v>
      </c>
      <c r="BE323" s="194">
        <f t="shared" si="14"/>
        <v>0</v>
      </c>
      <c r="BF323" s="194">
        <f t="shared" si="15"/>
        <v>0</v>
      </c>
      <c r="BG323" s="194">
        <f t="shared" si="16"/>
        <v>0</v>
      </c>
      <c r="BH323" s="194">
        <f t="shared" si="17"/>
        <v>0</v>
      </c>
      <c r="BI323" s="194">
        <f t="shared" si="18"/>
        <v>0</v>
      </c>
      <c r="BJ323" s="16" t="s">
        <v>133</v>
      </c>
      <c r="BK323" s="194">
        <f t="shared" si="19"/>
        <v>0</v>
      </c>
      <c r="BL323" s="16" t="s">
        <v>212</v>
      </c>
      <c r="BM323" s="193" t="s">
        <v>552</v>
      </c>
    </row>
    <row r="324" spans="1:65" s="2" customFormat="1" ht="14.45" customHeight="1">
      <c r="A324" s="33"/>
      <c r="B324" s="34"/>
      <c r="C324" s="218" t="s">
        <v>553</v>
      </c>
      <c r="D324" s="218" t="s">
        <v>165</v>
      </c>
      <c r="E324" s="219" t="s">
        <v>554</v>
      </c>
      <c r="F324" s="220" t="s">
        <v>555</v>
      </c>
      <c r="G324" s="221" t="s">
        <v>168</v>
      </c>
      <c r="H324" s="222">
        <v>4</v>
      </c>
      <c r="I324" s="223"/>
      <c r="J324" s="224">
        <f t="shared" si="10"/>
        <v>0</v>
      </c>
      <c r="K324" s="225"/>
      <c r="L324" s="226"/>
      <c r="M324" s="227" t="s">
        <v>1</v>
      </c>
      <c r="N324" s="228" t="s">
        <v>39</v>
      </c>
      <c r="O324" s="70"/>
      <c r="P324" s="191">
        <f t="shared" si="11"/>
        <v>0</v>
      </c>
      <c r="Q324" s="191">
        <v>5.0000000000000002E-5</v>
      </c>
      <c r="R324" s="191">
        <f t="shared" si="12"/>
        <v>2.0000000000000001E-4</v>
      </c>
      <c r="S324" s="191">
        <v>0</v>
      </c>
      <c r="T324" s="192">
        <f t="shared" si="13"/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93" t="s">
        <v>302</v>
      </c>
      <c r="AT324" s="193" t="s">
        <v>165</v>
      </c>
      <c r="AU324" s="193" t="s">
        <v>133</v>
      </c>
      <c r="AY324" s="16" t="s">
        <v>126</v>
      </c>
      <c r="BE324" s="194">
        <f t="shared" si="14"/>
        <v>0</v>
      </c>
      <c r="BF324" s="194">
        <f t="shared" si="15"/>
        <v>0</v>
      </c>
      <c r="BG324" s="194">
        <f t="shared" si="16"/>
        <v>0</v>
      </c>
      <c r="BH324" s="194">
        <f t="shared" si="17"/>
        <v>0</v>
      </c>
      <c r="BI324" s="194">
        <f t="shared" si="18"/>
        <v>0</v>
      </c>
      <c r="BJ324" s="16" t="s">
        <v>133</v>
      </c>
      <c r="BK324" s="194">
        <f t="shared" si="19"/>
        <v>0</v>
      </c>
      <c r="BL324" s="16" t="s">
        <v>212</v>
      </c>
      <c r="BM324" s="193" t="s">
        <v>556</v>
      </c>
    </row>
    <row r="325" spans="1:65" s="12" customFormat="1" ht="22.7" customHeight="1">
      <c r="B325" s="165"/>
      <c r="C325" s="166"/>
      <c r="D325" s="167" t="s">
        <v>72</v>
      </c>
      <c r="E325" s="179" t="s">
        <v>557</v>
      </c>
      <c r="F325" s="179" t="s">
        <v>558</v>
      </c>
      <c r="G325" s="166"/>
      <c r="H325" s="166"/>
      <c r="I325" s="169"/>
      <c r="J325" s="180">
        <f>BK325</f>
        <v>0</v>
      </c>
      <c r="K325" s="166"/>
      <c r="L325" s="171"/>
      <c r="M325" s="172"/>
      <c r="N325" s="173"/>
      <c r="O325" s="173"/>
      <c r="P325" s="174">
        <f>SUM(P326:P333)</f>
        <v>0</v>
      </c>
      <c r="Q325" s="173"/>
      <c r="R325" s="174">
        <f>SUM(R326:R333)</f>
        <v>3.4858899999999998E-2</v>
      </c>
      <c r="S325" s="173"/>
      <c r="T325" s="175">
        <f>SUM(T326:T333)</f>
        <v>0</v>
      </c>
      <c r="AR325" s="176" t="s">
        <v>133</v>
      </c>
      <c r="AT325" s="177" t="s">
        <v>72</v>
      </c>
      <c r="AU325" s="177" t="s">
        <v>78</v>
      </c>
      <c r="AY325" s="176" t="s">
        <v>126</v>
      </c>
      <c r="BK325" s="178">
        <f>SUM(BK326:BK333)</f>
        <v>0</v>
      </c>
    </row>
    <row r="326" spans="1:65" s="2" customFormat="1" ht="24.2" customHeight="1">
      <c r="A326" s="33"/>
      <c r="B326" s="34"/>
      <c r="C326" s="181" t="s">
        <v>559</v>
      </c>
      <c r="D326" s="181" t="s">
        <v>128</v>
      </c>
      <c r="E326" s="182" t="s">
        <v>560</v>
      </c>
      <c r="F326" s="183" t="s">
        <v>561</v>
      </c>
      <c r="G326" s="184" t="s">
        <v>168</v>
      </c>
      <c r="H326" s="185">
        <v>1</v>
      </c>
      <c r="I326" s="186"/>
      <c r="J326" s="187">
        <f>ROUND(I326*H326,2)</f>
        <v>0</v>
      </c>
      <c r="K326" s="188"/>
      <c r="L326" s="38"/>
      <c r="M326" s="189" t="s">
        <v>1</v>
      </c>
      <c r="N326" s="190" t="s">
        <v>39</v>
      </c>
      <c r="O326" s="70"/>
      <c r="P326" s="191">
        <f>O326*H326</f>
        <v>0</v>
      </c>
      <c r="Q326" s="191">
        <v>0</v>
      </c>
      <c r="R326" s="191">
        <f>Q326*H326</f>
        <v>0</v>
      </c>
      <c r="S326" s="191">
        <v>0</v>
      </c>
      <c r="T326" s="192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93" t="s">
        <v>212</v>
      </c>
      <c r="AT326" s="193" t="s">
        <v>128</v>
      </c>
      <c r="AU326" s="193" t="s">
        <v>133</v>
      </c>
      <c r="AY326" s="16" t="s">
        <v>126</v>
      </c>
      <c r="BE326" s="194">
        <f>IF(N326="základná",J326,0)</f>
        <v>0</v>
      </c>
      <c r="BF326" s="194">
        <f>IF(N326="znížená",J326,0)</f>
        <v>0</v>
      </c>
      <c r="BG326" s="194">
        <f>IF(N326="zákl. prenesená",J326,0)</f>
        <v>0</v>
      </c>
      <c r="BH326" s="194">
        <f>IF(N326="zníž. prenesená",J326,0)</f>
        <v>0</v>
      </c>
      <c r="BI326" s="194">
        <f>IF(N326="nulová",J326,0)</f>
        <v>0</v>
      </c>
      <c r="BJ326" s="16" t="s">
        <v>133</v>
      </c>
      <c r="BK326" s="194">
        <f>ROUND(I326*H326,2)</f>
        <v>0</v>
      </c>
      <c r="BL326" s="16" t="s">
        <v>212</v>
      </c>
      <c r="BM326" s="193" t="s">
        <v>562</v>
      </c>
    </row>
    <row r="327" spans="1:65" s="2" customFormat="1" ht="24.2" customHeight="1">
      <c r="A327" s="33"/>
      <c r="B327" s="34"/>
      <c r="C327" s="181" t="s">
        <v>563</v>
      </c>
      <c r="D327" s="181" t="s">
        <v>128</v>
      </c>
      <c r="E327" s="182" t="s">
        <v>564</v>
      </c>
      <c r="F327" s="183" t="s">
        <v>565</v>
      </c>
      <c r="G327" s="184" t="s">
        <v>566</v>
      </c>
      <c r="H327" s="185">
        <v>697.178</v>
      </c>
      <c r="I327" s="186"/>
      <c r="J327" s="187">
        <f>ROUND(I327*H327,2)</f>
        <v>0</v>
      </c>
      <c r="K327" s="188"/>
      <c r="L327" s="38"/>
      <c r="M327" s="189" t="s">
        <v>1</v>
      </c>
      <c r="N327" s="190" t="s">
        <v>39</v>
      </c>
      <c r="O327" s="70"/>
      <c r="P327" s="191">
        <f>O327*H327</f>
        <v>0</v>
      </c>
      <c r="Q327" s="191">
        <v>5.0000000000000002E-5</v>
      </c>
      <c r="R327" s="191">
        <f>Q327*H327</f>
        <v>3.4858899999999998E-2</v>
      </c>
      <c r="S327" s="191">
        <v>0</v>
      </c>
      <c r="T327" s="192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93" t="s">
        <v>212</v>
      </c>
      <c r="AT327" s="193" t="s">
        <v>128</v>
      </c>
      <c r="AU327" s="193" t="s">
        <v>133</v>
      </c>
      <c r="AY327" s="16" t="s">
        <v>126</v>
      </c>
      <c r="BE327" s="194">
        <f>IF(N327="základná",J327,0)</f>
        <v>0</v>
      </c>
      <c r="BF327" s="194">
        <f>IF(N327="znížená",J327,0)</f>
        <v>0</v>
      </c>
      <c r="BG327" s="194">
        <f>IF(N327="zákl. prenesená",J327,0)</f>
        <v>0</v>
      </c>
      <c r="BH327" s="194">
        <f>IF(N327="zníž. prenesená",J327,0)</f>
        <v>0</v>
      </c>
      <c r="BI327" s="194">
        <f>IF(N327="nulová",J327,0)</f>
        <v>0</v>
      </c>
      <c r="BJ327" s="16" t="s">
        <v>133</v>
      </c>
      <c r="BK327" s="194">
        <f>ROUND(I327*H327,2)</f>
        <v>0</v>
      </c>
      <c r="BL327" s="16" t="s">
        <v>212</v>
      </c>
      <c r="BM327" s="193" t="s">
        <v>567</v>
      </c>
    </row>
    <row r="328" spans="1:65" s="13" customFormat="1">
      <c r="B328" s="195"/>
      <c r="C328" s="196"/>
      <c r="D328" s="197" t="s">
        <v>135</v>
      </c>
      <c r="E328" s="198" t="s">
        <v>1</v>
      </c>
      <c r="F328" s="199" t="s">
        <v>568</v>
      </c>
      <c r="G328" s="196"/>
      <c r="H328" s="200">
        <v>114.504</v>
      </c>
      <c r="I328" s="201"/>
      <c r="J328" s="196"/>
      <c r="K328" s="196"/>
      <c r="L328" s="202"/>
      <c r="M328" s="203"/>
      <c r="N328" s="204"/>
      <c r="O328" s="204"/>
      <c r="P328" s="204"/>
      <c r="Q328" s="204"/>
      <c r="R328" s="204"/>
      <c r="S328" s="204"/>
      <c r="T328" s="205"/>
      <c r="AT328" s="206" t="s">
        <v>135</v>
      </c>
      <c r="AU328" s="206" t="s">
        <v>133</v>
      </c>
      <c r="AV328" s="13" t="s">
        <v>133</v>
      </c>
      <c r="AW328" s="13" t="s">
        <v>29</v>
      </c>
      <c r="AX328" s="13" t="s">
        <v>73</v>
      </c>
      <c r="AY328" s="206" t="s">
        <v>126</v>
      </c>
    </row>
    <row r="329" spans="1:65" s="13" customFormat="1">
      <c r="B329" s="195"/>
      <c r="C329" s="196"/>
      <c r="D329" s="197" t="s">
        <v>135</v>
      </c>
      <c r="E329" s="198" t="s">
        <v>1</v>
      </c>
      <c r="F329" s="199" t="s">
        <v>569</v>
      </c>
      <c r="G329" s="196"/>
      <c r="H329" s="200">
        <v>124.092</v>
      </c>
      <c r="I329" s="201"/>
      <c r="J329" s="196"/>
      <c r="K329" s="196"/>
      <c r="L329" s="202"/>
      <c r="M329" s="203"/>
      <c r="N329" s="204"/>
      <c r="O329" s="204"/>
      <c r="P329" s="204"/>
      <c r="Q329" s="204"/>
      <c r="R329" s="204"/>
      <c r="S329" s="204"/>
      <c r="T329" s="205"/>
      <c r="AT329" s="206" t="s">
        <v>135</v>
      </c>
      <c r="AU329" s="206" t="s">
        <v>133</v>
      </c>
      <c r="AV329" s="13" t="s">
        <v>133</v>
      </c>
      <c r="AW329" s="13" t="s">
        <v>29</v>
      </c>
      <c r="AX329" s="13" t="s">
        <v>73</v>
      </c>
      <c r="AY329" s="206" t="s">
        <v>126</v>
      </c>
    </row>
    <row r="330" spans="1:65" s="13" customFormat="1">
      <c r="B330" s="195"/>
      <c r="C330" s="196"/>
      <c r="D330" s="197" t="s">
        <v>135</v>
      </c>
      <c r="E330" s="198" t="s">
        <v>1</v>
      </c>
      <c r="F330" s="199" t="s">
        <v>570</v>
      </c>
      <c r="G330" s="196"/>
      <c r="H330" s="200">
        <v>133.86199999999999</v>
      </c>
      <c r="I330" s="201"/>
      <c r="J330" s="196"/>
      <c r="K330" s="196"/>
      <c r="L330" s="202"/>
      <c r="M330" s="203"/>
      <c r="N330" s="204"/>
      <c r="O330" s="204"/>
      <c r="P330" s="204"/>
      <c r="Q330" s="204"/>
      <c r="R330" s="204"/>
      <c r="S330" s="204"/>
      <c r="T330" s="205"/>
      <c r="AT330" s="206" t="s">
        <v>135</v>
      </c>
      <c r="AU330" s="206" t="s">
        <v>133</v>
      </c>
      <c r="AV330" s="13" t="s">
        <v>133</v>
      </c>
      <c r="AW330" s="13" t="s">
        <v>29</v>
      </c>
      <c r="AX330" s="13" t="s">
        <v>73</v>
      </c>
      <c r="AY330" s="206" t="s">
        <v>126</v>
      </c>
    </row>
    <row r="331" spans="1:65" s="13" customFormat="1">
      <c r="B331" s="195"/>
      <c r="C331" s="196"/>
      <c r="D331" s="197" t="s">
        <v>135</v>
      </c>
      <c r="E331" s="198" t="s">
        <v>1</v>
      </c>
      <c r="F331" s="199" t="s">
        <v>571</v>
      </c>
      <c r="G331" s="196"/>
      <c r="H331" s="200">
        <v>89.84</v>
      </c>
      <c r="I331" s="201"/>
      <c r="J331" s="196"/>
      <c r="K331" s="196"/>
      <c r="L331" s="202"/>
      <c r="M331" s="203"/>
      <c r="N331" s="204"/>
      <c r="O331" s="204"/>
      <c r="P331" s="204"/>
      <c r="Q331" s="204"/>
      <c r="R331" s="204"/>
      <c r="S331" s="204"/>
      <c r="T331" s="205"/>
      <c r="AT331" s="206" t="s">
        <v>135</v>
      </c>
      <c r="AU331" s="206" t="s">
        <v>133</v>
      </c>
      <c r="AV331" s="13" t="s">
        <v>133</v>
      </c>
      <c r="AW331" s="13" t="s">
        <v>29</v>
      </c>
      <c r="AX331" s="13" t="s">
        <v>73</v>
      </c>
      <c r="AY331" s="206" t="s">
        <v>126</v>
      </c>
    </row>
    <row r="332" spans="1:65" s="13" customFormat="1">
      <c r="B332" s="195"/>
      <c r="C332" s="196"/>
      <c r="D332" s="197" t="s">
        <v>135</v>
      </c>
      <c r="E332" s="198" t="s">
        <v>1</v>
      </c>
      <c r="F332" s="199" t="s">
        <v>572</v>
      </c>
      <c r="G332" s="196"/>
      <c r="H332" s="200">
        <v>234.88</v>
      </c>
      <c r="I332" s="201"/>
      <c r="J332" s="196"/>
      <c r="K332" s="196"/>
      <c r="L332" s="202"/>
      <c r="M332" s="203"/>
      <c r="N332" s="204"/>
      <c r="O332" s="204"/>
      <c r="P332" s="204"/>
      <c r="Q332" s="204"/>
      <c r="R332" s="204"/>
      <c r="S332" s="204"/>
      <c r="T332" s="205"/>
      <c r="AT332" s="206" t="s">
        <v>135</v>
      </c>
      <c r="AU332" s="206" t="s">
        <v>133</v>
      </c>
      <c r="AV332" s="13" t="s">
        <v>133</v>
      </c>
      <c r="AW332" s="13" t="s">
        <v>29</v>
      </c>
      <c r="AX332" s="13" t="s">
        <v>73</v>
      </c>
      <c r="AY332" s="206" t="s">
        <v>126</v>
      </c>
    </row>
    <row r="333" spans="1:65" s="14" customFormat="1">
      <c r="B333" s="207"/>
      <c r="C333" s="208"/>
      <c r="D333" s="197" t="s">
        <v>135</v>
      </c>
      <c r="E333" s="209" t="s">
        <v>1</v>
      </c>
      <c r="F333" s="210" t="s">
        <v>138</v>
      </c>
      <c r="G333" s="208"/>
      <c r="H333" s="211">
        <v>697.178</v>
      </c>
      <c r="I333" s="212"/>
      <c r="J333" s="208"/>
      <c r="K333" s="208"/>
      <c r="L333" s="213"/>
      <c r="M333" s="214"/>
      <c r="N333" s="215"/>
      <c r="O333" s="215"/>
      <c r="P333" s="215"/>
      <c r="Q333" s="215"/>
      <c r="R333" s="215"/>
      <c r="S333" s="215"/>
      <c r="T333" s="216"/>
      <c r="AT333" s="217" t="s">
        <v>135</v>
      </c>
      <c r="AU333" s="217" t="s">
        <v>133</v>
      </c>
      <c r="AV333" s="14" t="s">
        <v>132</v>
      </c>
      <c r="AW333" s="14" t="s">
        <v>29</v>
      </c>
      <c r="AX333" s="14" t="s">
        <v>78</v>
      </c>
      <c r="AY333" s="217" t="s">
        <v>126</v>
      </c>
    </row>
    <row r="334" spans="1:65" s="12" customFormat="1" ht="22.7" customHeight="1">
      <c r="B334" s="165"/>
      <c r="C334" s="166"/>
      <c r="D334" s="167" t="s">
        <v>72</v>
      </c>
      <c r="E334" s="179" t="s">
        <v>573</v>
      </c>
      <c r="F334" s="179" t="s">
        <v>574</v>
      </c>
      <c r="G334" s="166"/>
      <c r="H334" s="166"/>
      <c r="I334" s="169"/>
      <c r="J334" s="180">
        <f>BK334</f>
        <v>0</v>
      </c>
      <c r="K334" s="166"/>
      <c r="L334" s="171"/>
      <c r="M334" s="172"/>
      <c r="N334" s="173"/>
      <c r="O334" s="173"/>
      <c r="P334" s="174">
        <f>SUM(P335:P342)</f>
        <v>0</v>
      </c>
      <c r="Q334" s="173"/>
      <c r="R334" s="174">
        <f>SUM(R335:R342)</f>
        <v>1.7090228000000001</v>
      </c>
      <c r="S334" s="173"/>
      <c r="T334" s="175">
        <f>SUM(T335:T342)</f>
        <v>0</v>
      </c>
      <c r="AR334" s="176" t="s">
        <v>133</v>
      </c>
      <c r="AT334" s="177" t="s">
        <v>72</v>
      </c>
      <c r="AU334" s="177" t="s">
        <v>78</v>
      </c>
      <c r="AY334" s="176" t="s">
        <v>126</v>
      </c>
      <c r="BK334" s="178">
        <f>SUM(BK335:BK342)</f>
        <v>0</v>
      </c>
    </row>
    <row r="335" spans="1:65" s="2" customFormat="1" ht="24.2" customHeight="1">
      <c r="A335" s="33"/>
      <c r="B335" s="34"/>
      <c r="C335" s="181" t="s">
        <v>575</v>
      </c>
      <c r="D335" s="181" t="s">
        <v>128</v>
      </c>
      <c r="E335" s="182" t="s">
        <v>576</v>
      </c>
      <c r="F335" s="183" t="s">
        <v>577</v>
      </c>
      <c r="G335" s="184" t="s">
        <v>186</v>
      </c>
      <c r="H335" s="185">
        <v>27.32</v>
      </c>
      <c r="I335" s="186"/>
      <c r="J335" s="187">
        <f>ROUND(I335*H335,2)</f>
        <v>0</v>
      </c>
      <c r="K335" s="188"/>
      <c r="L335" s="38"/>
      <c r="M335" s="189" t="s">
        <v>1</v>
      </c>
      <c r="N335" s="190" t="s">
        <v>39</v>
      </c>
      <c r="O335" s="70"/>
      <c r="P335" s="191">
        <f>O335*H335</f>
        <v>0</v>
      </c>
      <c r="Q335" s="191">
        <v>4.4400000000000002E-2</v>
      </c>
      <c r="R335" s="191">
        <f>Q335*H335</f>
        <v>1.2130080000000001</v>
      </c>
      <c r="S335" s="191">
        <v>0</v>
      </c>
      <c r="T335" s="192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93" t="s">
        <v>212</v>
      </c>
      <c r="AT335" s="193" t="s">
        <v>128</v>
      </c>
      <c r="AU335" s="193" t="s">
        <v>133</v>
      </c>
      <c r="AY335" s="16" t="s">
        <v>126</v>
      </c>
      <c r="BE335" s="194">
        <f>IF(N335="základná",J335,0)</f>
        <v>0</v>
      </c>
      <c r="BF335" s="194">
        <f>IF(N335="znížená",J335,0)</f>
        <v>0</v>
      </c>
      <c r="BG335" s="194">
        <f>IF(N335="zákl. prenesená",J335,0)</f>
        <v>0</v>
      </c>
      <c r="BH335" s="194">
        <f>IF(N335="zníž. prenesená",J335,0)</f>
        <v>0</v>
      </c>
      <c r="BI335" s="194">
        <f>IF(N335="nulová",J335,0)</f>
        <v>0</v>
      </c>
      <c r="BJ335" s="16" t="s">
        <v>133</v>
      </c>
      <c r="BK335" s="194">
        <f>ROUND(I335*H335,2)</f>
        <v>0</v>
      </c>
      <c r="BL335" s="16" t="s">
        <v>212</v>
      </c>
      <c r="BM335" s="193" t="s">
        <v>578</v>
      </c>
    </row>
    <row r="336" spans="1:65" s="13" customFormat="1">
      <c r="B336" s="195"/>
      <c r="C336" s="196"/>
      <c r="D336" s="197" t="s">
        <v>135</v>
      </c>
      <c r="E336" s="198" t="s">
        <v>1</v>
      </c>
      <c r="F336" s="199" t="s">
        <v>579</v>
      </c>
      <c r="G336" s="196"/>
      <c r="H336" s="200">
        <v>5.4</v>
      </c>
      <c r="I336" s="201"/>
      <c r="J336" s="196"/>
      <c r="K336" s="196"/>
      <c r="L336" s="202"/>
      <c r="M336" s="203"/>
      <c r="N336" s="204"/>
      <c r="O336" s="204"/>
      <c r="P336" s="204"/>
      <c r="Q336" s="204"/>
      <c r="R336" s="204"/>
      <c r="S336" s="204"/>
      <c r="T336" s="205"/>
      <c r="AT336" s="206" t="s">
        <v>135</v>
      </c>
      <c r="AU336" s="206" t="s">
        <v>133</v>
      </c>
      <c r="AV336" s="13" t="s">
        <v>133</v>
      </c>
      <c r="AW336" s="13" t="s">
        <v>29</v>
      </c>
      <c r="AX336" s="13" t="s">
        <v>73</v>
      </c>
      <c r="AY336" s="206" t="s">
        <v>126</v>
      </c>
    </row>
    <row r="337" spans="1:65" s="13" customFormat="1">
      <c r="B337" s="195"/>
      <c r="C337" s="196"/>
      <c r="D337" s="197" t="s">
        <v>135</v>
      </c>
      <c r="E337" s="198" t="s">
        <v>1</v>
      </c>
      <c r="F337" s="199" t="s">
        <v>580</v>
      </c>
      <c r="G337" s="196"/>
      <c r="H337" s="200">
        <v>8.5</v>
      </c>
      <c r="I337" s="201"/>
      <c r="J337" s="196"/>
      <c r="K337" s="196"/>
      <c r="L337" s="202"/>
      <c r="M337" s="203"/>
      <c r="N337" s="204"/>
      <c r="O337" s="204"/>
      <c r="P337" s="204"/>
      <c r="Q337" s="204"/>
      <c r="R337" s="204"/>
      <c r="S337" s="204"/>
      <c r="T337" s="205"/>
      <c r="AT337" s="206" t="s">
        <v>135</v>
      </c>
      <c r="AU337" s="206" t="s">
        <v>133</v>
      </c>
      <c r="AV337" s="13" t="s">
        <v>133</v>
      </c>
      <c r="AW337" s="13" t="s">
        <v>29</v>
      </c>
      <c r="AX337" s="13" t="s">
        <v>73</v>
      </c>
      <c r="AY337" s="206" t="s">
        <v>126</v>
      </c>
    </row>
    <row r="338" spans="1:65" s="13" customFormat="1">
      <c r="B338" s="195"/>
      <c r="C338" s="196"/>
      <c r="D338" s="197" t="s">
        <v>135</v>
      </c>
      <c r="E338" s="198" t="s">
        <v>1</v>
      </c>
      <c r="F338" s="199" t="s">
        <v>581</v>
      </c>
      <c r="G338" s="196"/>
      <c r="H338" s="200">
        <v>6.08</v>
      </c>
      <c r="I338" s="201"/>
      <c r="J338" s="196"/>
      <c r="K338" s="196"/>
      <c r="L338" s="202"/>
      <c r="M338" s="203"/>
      <c r="N338" s="204"/>
      <c r="O338" s="204"/>
      <c r="P338" s="204"/>
      <c r="Q338" s="204"/>
      <c r="R338" s="204"/>
      <c r="S338" s="204"/>
      <c r="T338" s="205"/>
      <c r="AT338" s="206" t="s">
        <v>135</v>
      </c>
      <c r="AU338" s="206" t="s">
        <v>133</v>
      </c>
      <c r="AV338" s="13" t="s">
        <v>133</v>
      </c>
      <c r="AW338" s="13" t="s">
        <v>29</v>
      </c>
      <c r="AX338" s="13" t="s">
        <v>73</v>
      </c>
      <c r="AY338" s="206" t="s">
        <v>126</v>
      </c>
    </row>
    <row r="339" spans="1:65" s="13" customFormat="1">
      <c r="B339" s="195"/>
      <c r="C339" s="196"/>
      <c r="D339" s="197" t="s">
        <v>135</v>
      </c>
      <c r="E339" s="198" t="s">
        <v>1</v>
      </c>
      <c r="F339" s="199" t="s">
        <v>582</v>
      </c>
      <c r="G339" s="196"/>
      <c r="H339" s="200">
        <v>7.34</v>
      </c>
      <c r="I339" s="201"/>
      <c r="J339" s="196"/>
      <c r="K339" s="196"/>
      <c r="L339" s="202"/>
      <c r="M339" s="203"/>
      <c r="N339" s="204"/>
      <c r="O339" s="204"/>
      <c r="P339" s="204"/>
      <c r="Q339" s="204"/>
      <c r="R339" s="204"/>
      <c r="S339" s="204"/>
      <c r="T339" s="205"/>
      <c r="AT339" s="206" t="s">
        <v>135</v>
      </c>
      <c r="AU339" s="206" t="s">
        <v>133</v>
      </c>
      <c r="AV339" s="13" t="s">
        <v>133</v>
      </c>
      <c r="AW339" s="13" t="s">
        <v>29</v>
      </c>
      <c r="AX339" s="13" t="s">
        <v>73</v>
      </c>
      <c r="AY339" s="206" t="s">
        <v>126</v>
      </c>
    </row>
    <row r="340" spans="1:65" s="14" customFormat="1">
      <c r="B340" s="207"/>
      <c r="C340" s="208"/>
      <c r="D340" s="197" t="s">
        <v>135</v>
      </c>
      <c r="E340" s="209" t="s">
        <v>1</v>
      </c>
      <c r="F340" s="210" t="s">
        <v>138</v>
      </c>
      <c r="G340" s="208"/>
      <c r="H340" s="211">
        <v>27.32</v>
      </c>
      <c r="I340" s="212"/>
      <c r="J340" s="208"/>
      <c r="K340" s="208"/>
      <c r="L340" s="213"/>
      <c r="M340" s="214"/>
      <c r="N340" s="215"/>
      <c r="O340" s="215"/>
      <c r="P340" s="215"/>
      <c r="Q340" s="215"/>
      <c r="R340" s="215"/>
      <c r="S340" s="215"/>
      <c r="T340" s="216"/>
      <c r="AT340" s="217" t="s">
        <v>135</v>
      </c>
      <c r="AU340" s="217" t="s">
        <v>133</v>
      </c>
      <c r="AV340" s="14" t="s">
        <v>132</v>
      </c>
      <c r="AW340" s="14" t="s">
        <v>29</v>
      </c>
      <c r="AX340" s="14" t="s">
        <v>78</v>
      </c>
      <c r="AY340" s="217" t="s">
        <v>126</v>
      </c>
    </row>
    <row r="341" spans="1:65" s="2" customFormat="1" ht="24.2" customHeight="1">
      <c r="A341" s="33"/>
      <c r="B341" s="34"/>
      <c r="C341" s="218" t="s">
        <v>583</v>
      </c>
      <c r="D341" s="218" t="s">
        <v>165</v>
      </c>
      <c r="E341" s="219" t="s">
        <v>584</v>
      </c>
      <c r="F341" s="220" t="s">
        <v>585</v>
      </c>
      <c r="G341" s="221" t="s">
        <v>186</v>
      </c>
      <c r="H341" s="222">
        <v>27.866</v>
      </c>
      <c r="I341" s="223"/>
      <c r="J341" s="224">
        <f>ROUND(I341*H341,2)</f>
        <v>0</v>
      </c>
      <c r="K341" s="225"/>
      <c r="L341" s="226"/>
      <c r="M341" s="227" t="s">
        <v>1</v>
      </c>
      <c r="N341" s="228" t="s">
        <v>39</v>
      </c>
      <c r="O341" s="70"/>
      <c r="P341" s="191">
        <f>O341*H341</f>
        <v>0</v>
      </c>
      <c r="Q341" s="191">
        <v>1.78E-2</v>
      </c>
      <c r="R341" s="191">
        <f>Q341*H341</f>
        <v>0.49601479999999998</v>
      </c>
      <c r="S341" s="191">
        <v>0</v>
      </c>
      <c r="T341" s="192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93" t="s">
        <v>302</v>
      </c>
      <c r="AT341" s="193" t="s">
        <v>165</v>
      </c>
      <c r="AU341" s="193" t="s">
        <v>133</v>
      </c>
      <c r="AY341" s="16" t="s">
        <v>126</v>
      </c>
      <c r="BE341" s="194">
        <f>IF(N341="základná",J341,0)</f>
        <v>0</v>
      </c>
      <c r="BF341" s="194">
        <f>IF(N341="znížená",J341,0)</f>
        <v>0</v>
      </c>
      <c r="BG341" s="194">
        <f>IF(N341="zákl. prenesená",J341,0)</f>
        <v>0</v>
      </c>
      <c r="BH341" s="194">
        <f>IF(N341="zníž. prenesená",J341,0)</f>
        <v>0</v>
      </c>
      <c r="BI341" s="194">
        <f>IF(N341="nulová",J341,0)</f>
        <v>0</v>
      </c>
      <c r="BJ341" s="16" t="s">
        <v>133</v>
      </c>
      <c r="BK341" s="194">
        <f>ROUND(I341*H341,2)</f>
        <v>0</v>
      </c>
      <c r="BL341" s="16" t="s">
        <v>212</v>
      </c>
      <c r="BM341" s="193" t="s">
        <v>586</v>
      </c>
    </row>
    <row r="342" spans="1:65" s="13" customFormat="1">
      <c r="B342" s="195"/>
      <c r="C342" s="196"/>
      <c r="D342" s="197" t="s">
        <v>135</v>
      </c>
      <c r="E342" s="196"/>
      <c r="F342" s="199" t="s">
        <v>587</v>
      </c>
      <c r="G342" s="196"/>
      <c r="H342" s="200">
        <v>27.866</v>
      </c>
      <c r="I342" s="201"/>
      <c r="J342" s="196"/>
      <c r="K342" s="196"/>
      <c r="L342" s="202"/>
      <c r="M342" s="203"/>
      <c r="N342" s="204"/>
      <c r="O342" s="204"/>
      <c r="P342" s="204"/>
      <c r="Q342" s="204"/>
      <c r="R342" s="204"/>
      <c r="S342" s="204"/>
      <c r="T342" s="205"/>
      <c r="AT342" s="206" t="s">
        <v>135</v>
      </c>
      <c r="AU342" s="206" t="s">
        <v>133</v>
      </c>
      <c r="AV342" s="13" t="s">
        <v>133</v>
      </c>
      <c r="AW342" s="13" t="s">
        <v>4</v>
      </c>
      <c r="AX342" s="13" t="s">
        <v>78</v>
      </c>
      <c r="AY342" s="206" t="s">
        <v>126</v>
      </c>
    </row>
    <row r="343" spans="1:65" s="12" customFormat="1" ht="22.7" customHeight="1">
      <c r="B343" s="165"/>
      <c r="C343" s="166"/>
      <c r="D343" s="167" t="s">
        <v>72</v>
      </c>
      <c r="E343" s="179" t="s">
        <v>588</v>
      </c>
      <c r="F343" s="179" t="s">
        <v>589</v>
      </c>
      <c r="G343" s="166"/>
      <c r="H343" s="166"/>
      <c r="I343" s="169"/>
      <c r="J343" s="180">
        <f>BK343</f>
        <v>0</v>
      </c>
      <c r="K343" s="166"/>
      <c r="L343" s="171"/>
      <c r="M343" s="172"/>
      <c r="N343" s="173"/>
      <c r="O343" s="173"/>
      <c r="P343" s="174">
        <f>SUM(P344:P347)</f>
        <v>0</v>
      </c>
      <c r="Q343" s="173"/>
      <c r="R343" s="174">
        <f>SUM(R344:R347)</f>
        <v>10.366020000000001</v>
      </c>
      <c r="S343" s="173"/>
      <c r="T343" s="175">
        <f>SUM(T344:T347)</f>
        <v>0</v>
      </c>
      <c r="AR343" s="176" t="s">
        <v>133</v>
      </c>
      <c r="AT343" s="177" t="s">
        <v>72</v>
      </c>
      <c r="AU343" s="177" t="s">
        <v>78</v>
      </c>
      <c r="AY343" s="176" t="s">
        <v>126</v>
      </c>
      <c r="BK343" s="178">
        <f>SUM(BK344:BK347)</f>
        <v>0</v>
      </c>
    </row>
    <row r="344" spans="1:65" s="2" customFormat="1" ht="24.2" customHeight="1">
      <c r="A344" s="33"/>
      <c r="B344" s="34"/>
      <c r="C344" s="181" t="s">
        <v>590</v>
      </c>
      <c r="D344" s="181" t="s">
        <v>128</v>
      </c>
      <c r="E344" s="182" t="s">
        <v>591</v>
      </c>
      <c r="F344" s="183" t="s">
        <v>592</v>
      </c>
      <c r="G344" s="184" t="s">
        <v>186</v>
      </c>
      <c r="H344" s="185">
        <v>114</v>
      </c>
      <c r="I344" s="186"/>
      <c r="J344" s="187">
        <f>ROUND(I344*H344,2)</f>
        <v>0</v>
      </c>
      <c r="K344" s="188"/>
      <c r="L344" s="38"/>
      <c r="M344" s="189" t="s">
        <v>1</v>
      </c>
      <c r="N344" s="190" t="s">
        <v>39</v>
      </c>
      <c r="O344" s="70"/>
      <c r="P344" s="191">
        <f>O344*H344</f>
        <v>0</v>
      </c>
      <c r="Q344" s="191">
        <v>1.393E-2</v>
      </c>
      <c r="R344" s="191">
        <f>Q344*H344</f>
        <v>1.58802</v>
      </c>
      <c r="S344" s="191">
        <v>0</v>
      </c>
      <c r="T344" s="192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93" t="s">
        <v>212</v>
      </c>
      <c r="AT344" s="193" t="s">
        <v>128</v>
      </c>
      <c r="AU344" s="193" t="s">
        <v>133</v>
      </c>
      <c r="AY344" s="16" t="s">
        <v>126</v>
      </c>
      <c r="BE344" s="194">
        <f>IF(N344="základná",J344,0)</f>
        <v>0</v>
      </c>
      <c r="BF344" s="194">
        <f>IF(N344="znížená",J344,0)</f>
        <v>0</v>
      </c>
      <c r="BG344" s="194">
        <f>IF(N344="zákl. prenesená",J344,0)</f>
        <v>0</v>
      </c>
      <c r="BH344" s="194">
        <f>IF(N344="zníž. prenesená",J344,0)</f>
        <v>0</v>
      </c>
      <c r="BI344" s="194">
        <f>IF(N344="nulová",J344,0)</f>
        <v>0</v>
      </c>
      <c r="BJ344" s="16" t="s">
        <v>133</v>
      </c>
      <c r="BK344" s="194">
        <f>ROUND(I344*H344,2)</f>
        <v>0</v>
      </c>
      <c r="BL344" s="16" t="s">
        <v>212</v>
      </c>
      <c r="BM344" s="193" t="s">
        <v>593</v>
      </c>
    </row>
    <row r="345" spans="1:65" s="13" customFormat="1">
      <c r="B345" s="195"/>
      <c r="C345" s="196"/>
      <c r="D345" s="197" t="s">
        <v>135</v>
      </c>
      <c r="E345" s="198" t="s">
        <v>1</v>
      </c>
      <c r="F345" s="199" t="s">
        <v>594</v>
      </c>
      <c r="G345" s="196"/>
      <c r="H345" s="200">
        <v>114</v>
      </c>
      <c r="I345" s="201"/>
      <c r="J345" s="196"/>
      <c r="K345" s="196"/>
      <c r="L345" s="202"/>
      <c r="M345" s="203"/>
      <c r="N345" s="204"/>
      <c r="O345" s="204"/>
      <c r="P345" s="204"/>
      <c r="Q345" s="204"/>
      <c r="R345" s="204"/>
      <c r="S345" s="204"/>
      <c r="T345" s="205"/>
      <c r="AT345" s="206" t="s">
        <v>135</v>
      </c>
      <c r="AU345" s="206" t="s">
        <v>133</v>
      </c>
      <c r="AV345" s="13" t="s">
        <v>133</v>
      </c>
      <c r="AW345" s="13" t="s">
        <v>29</v>
      </c>
      <c r="AX345" s="13" t="s">
        <v>78</v>
      </c>
      <c r="AY345" s="206" t="s">
        <v>126</v>
      </c>
    </row>
    <row r="346" spans="1:65" s="2" customFormat="1" ht="24.2" customHeight="1">
      <c r="A346" s="33"/>
      <c r="B346" s="34"/>
      <c r="C346" s="218" t="s">
        <v>595</v>
      </c>
      <c r="D346" s="218" t="s">
        <v>165</v>
      </c>
      <c r="E346" s="219" t="s">
        <v>596</v>
      </c>
      <c r="F346" s="220" t="s">
        <v>597</v>
      </c>
      <c r="G346" s="221" t="s">
        <v>186</v>
      </c>
      <c r="H346" s="222">
        <v>125.4</v>
      </c>
      <c r="I346" s="223"/>
      <c r="J346" s="224">
        <f>ROUND(I346*H346,2)</f>
        <v>0</v>
      </c>
      <c r="K346" s="225"/>
      <c r="L346" s="226"/>
      <c r="M346" s="227" t="s">
        <v>1</v>
      </c>
      <c r="N346" s="228" t="s">
        <v>39</v>
      </c>
      <c r="O346" s="70"/>
      <c r="P346" s="191">
        <f>O346*H346</f>
        <v>0</v>
      </c>
      <c r="Q346" s="191">
        <v>7.0000000000000007E-2</v>
      </c>
      <c r="R346" s="191">
        <f>Q346*H346</f>
        <v>8.7780000000000005</v>
      </c>
      <c r="S346" s="191">
        <v>0</v>
      </c>
      <c r="T346" s="192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93" t="s">
        <v>302</v>
      </c>
      <c r="AT346" s="193" t="s">
        <v>165</v>
      </c>
      <c r="AU346" s="193" t="s">
        <v>133</v>
      </c>
      <c r="AY346" s="16" t="s">
        <v>126</v>
      </c>
      <c r="BE346" s="194">
        <f>IF(N346="základná",J346,0)</f>
        <v>0</v>
      </c>
      <c r="BF346" s="194">
        <f>IF(N346="znížená",J346,0)</f>
        <v>0</v>
      </c>
      <c r="BG346" s="194">
        <f>IF(N346="zákl. prenesená",J346,0)</f>
        <v>0</v>
      </c>
      <c r="BH346" s="194">
        <f>IF(N346="zníž. prenesená",J346,0)</f>
        <v>0</v>
      </c>
      <c r="BI346" s="194">
        <f>IF(N346="nulová",J346,0)</f>
        <v>0</v>
      </c>
      <c r="BJ346" s="16" t="s">
        <v>133</v>
      </c>
      <c r="BK346" s="194">
        <f>ROUND(I346*H346,2)</f>
        <v>0</v>
      </c>
      <c r="BL346" s="16" t="s">
        <v>212</v>
      </c>
      <c r="BM346" s="193" t="s">
        <v>598</v>
      </c>
    </row>
    <row r="347" spans="1:65" s="13" customFormat="1">
      <c r="B347" s="195"/>
      <c r="C347" s="196"/>
      <c r="D347" s="197" t="s">
        <v>135</v>
      </c>
      <c r="E347" s="196"/>
      <c r="F347" s="199" t="s">
        <v>599</v>
      </c>
      <c r="G347" s="196"/>
      <c r="H347" s="200">
        <v>125.4</v>
      </c>
      <c r="I347" s="201"/>
      <c r="J347" s="196"/>
      <c r="K347" s="196"/>
      <c r="L347" s="202"/>
      <c r="M347" s="203"/>
      <c r="N347" s="204"/>
      <c r="O347" s="204"/>
      <c r="P347" s="204"/>
      <c r="Q347" s="204"/>
      <c r="R347" s="204"/>
      <c r="S347" s="204"/>
      <c r="T347" s="205"/>
      <c r="AT347" s="206" t="s">
        <v>135</v>
      </c>
      <c r="AU347" s="206" t="s">
        <v>133</v>
      </c>
      <c r="AV347" s="13" t="s">
        <v>133</v>
      </c>
      <c r="AW347" s="13" t="s">
        <v>4</v>
      </c>
      <c r="AX347" s="13" t="s">
        <v>78</v>
      </c>
      <c r="AY347" s="206" t="s">
        <v>126</v>
      </c>
    </row>
    <row r="348" spans="1:65" s="12" customFormat="1" ht="22.7" customHeight="1">
      <c r="B348" s="165"/>
      <c r="C348" s="166"/>
      <c r="D348" s="167" t="s">
        <v>72</v>
      </c>
      <c r="E348" s="179" t="s">
        <v>600</v>
      </c>
      <c r="F348" s="179" t="s">
        <v>601</v>
      </c>
      <c r="G348" s="166"/>
      <c r="H348" s="166"/>
      <c r="I348" s="169"/>
      <c r="J348" s="180">
        <f>BK348</f>
        <v>0</v>
      </c>
      <c r="K348" s="166"/>
      <c r="L348" s="171"/>
      <c r="M348" s="172"/>
      <c r="N348" s="173"/>
      <c r="O348" s="173"/>
      <c r="P348" s="174">
        <f>SUM(P349:P356)</f>
        <v>0</v>
      </c>
      <c r="Q348" s="173"/>
      <c r="R348" s="174">
        <f>SUM(R349:R356)</f>
        <v>0.13448460000000001</v>
      </c>
      <c r="S348" s="173"/>
      <c r="T348" s="175">
        <f>SUM(T349:T356)</f>
        <v>0</v>
      </c>
      <c r="AR348" s="176" t="s">
        <v>133</v>
      </c>
      <c r="AT348" s="177" t="s">
        <v>72</v>
      </c>
      <c r="AU348" s="177" t="s">
        <v>78</v>
      </c>
      <c r="AY348" s="176" t="s">
        <v>126</v>
      </c>
      <c r="BK348" s="178">
        <f>SUM(BK349:BK356)</f>
        <v>0</v>
      </c>
    </row>
    <row r="349" spans="1:65" s="2" customFormat="1" ht="14.45" customHeight="1">
      <c r="A349" s="33"/>
      <c r="B349" s="34"/>
      <c r="C349" s="181" t="s">
        <v>602</v>
      </c>
      <c r="D349" s="181" t="s">
        <v>128</v>
      </c>
      <c r="E349" s="182" t="s">
        <v>603</v>
      </c>
      <c r="F349" s="183" t="s">
        <v>604</v>
      </c>
      <c r="G349" s="184" t="s">
        <v>186</v>
      </c>
      <c r="H349" s="185">
        <v>154.58000000000001</v>
      </c>
      <c r="I349" s="186"/>
      <c r="J349" s="187">
        <f>ROUND(I349*H349,2)</f>
        <v>0</v>
      </c>
      <c r="K349" s="188"/>
      <c r="L349" s="38"/>
      <c r="M349" s="189" t="s">
        <v>1</v>
      </c>
      <c r="N349" s="190" t="s">
        <v>39</v>
      </c>
      <c r="O349" s="70"/>
      <c r="P349" s="191">
        <f>O349*H349</f>
        <v>0</v>
      </c>
      <c r="Q349" s="191">
        <v>8.7000000000000001E-4</v>
      </c>
      <c r="R349" s="191">
        <f>Q349*H349</f>
        <v>0.13448460000000001</v>
      </c>
      <c r="S349" s="191">
        <v>0</v>
      </c>
      <c r="T349" s="192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93" t="s">
        <v>212</v>
      </c>
      <c r="AT349" s="193" t="s">
        <v>128</v>
      </c>
      <c r="AU349" s="193" t="s">
        <v>133</v>
      </c>
      <c r="AY349" s="16" t="s">
        <v>126</v>
      </c>
      <c r="BE349" s="194">
        <f>IF(N349="základná",J349,0)</f>
        <v>0</v>
      </c>
      <c r="BF349" s="194">
        <f>IF(N349="znížená",J349,0)</f>
        <v>0</v>
      </c>
      <c r="BG349" s="194">
        <f>IF(N349="zákl. prenesená",J349,0)</f>
        <v>0</v>
      </c>
      <c r="BH349" s="194">
        <f>IF(N349="zníž. prenesená",J349,0)</f>
        <v>0</v>
      </c>
      <c r="BI349" s="194">
        <f>IF(N349="nulová",J349,0)</f>
        <v>0</v>
      </c>
      <c r="BJ349" s="16" t="s">
        <v>133</v>
      </c>
      <c r="BK349" s="194">
        <f>ROUND(I349*H349,2)</f>
        <v>0</v>
      </c>
      <c r="BL349" s="16" t="s">
        <v>212</v>
      </c>
      <c r="BM349" s="193" t="s">
        <v>605</v>
      </c>
    </row>
    <row r="350" spans="1:65" s="13" customFormat="1">
      <c r="B350" s="195"/>
      <c r="C350" s="196"/>
      <c r="D350" s="197" t="s">
        <v>135</v>
      </c>
      <c r="E350" s="198" t="s">
        <v>1</v>
      </c>
      <c r="F350" s="199" t="s">
        <v>606</v>
      </c>
      <c r="G350" s="196"/>
      <c r="H350" s="200">
        <v>22.78</v>
      </c>
      <c r="I350" s="201"/>
      <c r="J350" s="196"/>
      <c r="K350" s="196"/>
      <c r="L350" s="202"/>
      <c r="M350" s="203"/>
      <c r="N350" s="204"/>
      <c r="O350" s="204"/>
      <c r="P350" s="204"/>
      <c r="Q350" s="204"/>
      <c r="R350" s="204"/>
      <c r="S350" s="204"/>
      <c r="T350" s="205"/>
      <c r="AT350" s="206" t="s">
        <v>135</v>
      </c>
      <c r="AU350" s="206" t="s">
        <v>133</v>
      </c>
      <c r="AV350" s="13" t="s">
        <v>133</v>
      </c>
      <c r="AW350" s="13" t="s">
        <v>29</v>
      </c>
      <c r="AX350" s="13" t="s">
        <v>73</v>
      </c>
      <c r="AY350" s="206" t="s">
        <v>126</v>
      </c>
    </row>
    <row r="351" spans="1:65" s="13" customFormat="1">
      <c r="B351" s="195"/>
      <c r="C351" s="196"/>
      <c r="D351" s="197" t="s">
        <v>135</v>
      </c>
      <c r="E351" s="198" t="s">
        <v>1</v>
      </c>
      <c r="F351" s="199" t="s">
        <v>607</v>
      </c>
      <c r="G351" s="196"/>
      <c r="H351" s="200">
        <v>54.4</v>
      </c>
      <c r="I351" s="201"/>
      <c r="J351" s="196"/>
      <c r="K351" s="196"/>
      <c r="L351" s="202"/>
      <c r="M351" s="203"/>
      <c r="N351" s="204"/>
      <c r="O351" s="204"/>
      <c r="P351" s="204"/>
      <c r="Q351" s="204"/>
      <c r="R351" s="204"/>
      <c r="S351" s="204"/>
      <c r="T351" s="205"/>
      <c r="AT351" s="206" t="s">
        <v>135</v>
      </c>
      <c r="AU351" s="206" t="s">
        <v>133</v>
      </c>
      <c r="AV351" s="13" t="s">
        <v>133</v>
      </c>
      <c r="AW351" s="13" t="s">
        <v>29</v>
      </c>
      <c r="AX351" s="13" t="s">
        <v>73</v>
      </c>
      <c r="AY351" s="206" t="s">
        <v>126</v>
      </c>
    </row>
    <row r="352" spans="1:65" s="13" customFormat="1">
      <c r="B352" s="195"/>
      <c r="C352" s="196"/>
      <c r="D352" s="197" t="s">
        <v>135</v>
      </c>
      <c r="E352" s="198" t="s">
        <v>1</v>
      </c>
      <c r="F352" s="199" t="s">
        <v>606</v>
      </c>
      <c r="G352" s="196"/>
      <c r="H352" s="200">
        <v>22.78</v>
      </c>
      <c r="I352" s="201"/>
      <c r="J352" s="196"/>
      <c r="K352" s="196"/>
      <c r="L352" s="202"/>
      <c r="M352" s="203"/>
      <c r="N352" s="204"/>
      <c r="O352" s="204"/>
      <c r="P352" s="204"/>
      <c r="Q352" s="204"/>
      <c r="R352" s="204"/>
      <c r="S352" s="204"/>
      <c r="T352" s="205"/>
      <c r="AT352" s="206" t="s">
        <v>135</v>
      </c>
      <c r="AU352" s="206" t="s">
        <v>133</v>
      </c>
      <c r="AV352" s="13" t="s">
        <v>133</v>
      </c>
      <c r="AW352" s="13" t="s">
        <v>29</v>
      </c>
      <c r="AX352" s="13" t="s">
        <v>73</v>
      </c>
      <c r="AY352" s="206" t="s">
        <v>126</v>
      </c>
    </row>
    <row r="353" spans="1:65" s="13" customFormat="1">
      <c r="B353" s="195"/>
      <c r="C353" s="196"/>
      <c r="D353" s="197" t="s">
        <v>135</v>
      </c>
      <c r="E353" s="198" t="s">
        <v>1</v>
      </c>
      <c r="F353" s="199" t="s">
        <v>608</v>
      </c>
      <c r="G353" s="196"/>
      <c r="H353" s="200">
        <v>54.62</v>
      </c>
      <c r="I353" s="201"/>
      <c r="J353" s="196"/>
      <c r="K353" s="196"/>
      <c r="L353" s="202"/>
      <c r="M353" s="203"/>
      <c r="N353" s="204"/>
      <c r="O353" s="204"/>
      <c r="P353" s="204"/>
      <c r="Q353" s="204"/>
      <c r="R353" s="204"/>
      <c r="S353" s="204"/>
      <c r="T353" s="205"/>
      <c r="AT353" s="206" t="s">
        <v>135</v>
      </c>
      <c r="AU353" s="206" t="s">
        <v>133</v>
      </c>
      <c r="AV353" s="13" t="s">
        <v>133</v>
      </c>
      <c r="AW353" s="13" t="s">
        <v>29</v>
      </c>
      <c r="AX353" s="13" t="s">
        <v>73</v>
      </c>
      <c r="AY353" s="206" t="s">
        <v>126</v>
      </c>
    </row>
    <row r="354" spans="1:65" s="14" customFormat="1">
      <c r="B354" s="207"/>
      <c r="C354" s="208"/>
      <c r="D354" s="197" t="s">
        <v>135</v>
      </c>
      <c r="E354" s="209" t="s">
        <v>1</v>
      </c>
      <c r="F354" s="210" t="s">
        <v>138</v>
      </c>
      <c r="G354" s="208"/>
      <c r="H354" s="211">
        <v>154.58000000000001</v>
      </c>
      <c r="I354" s="212"/>
      <c r="J354" s="208"/>
      <c r="K354" s="208"/>
      <c r="L354" s="213"/>
      <c r="M354" s="214"/>
      <c r="N354" s="215"/>
      <c r="O354" s="215"/>
      <c r="P354" s="215"/>
      <c r="Q354" s="215"/>
      <c r="R354" s="215"/>
      <c r="S354" s="215"/>
      <c r="T354" s="216"/>
      <c r="AT354" s="217" t="s">
        <v>135</v>
      </c>
      <c r="AU354" s="217" t="s">
        <v>133</v>
      </c>
      <c r="AV354" s="14" t="s">
        <v>132</v>
      </c>
      <c r="AW354" s="14" t="s">
        <v>29</v>
      </c>
      <c r="AX354" s="14" t="s">
        <v>78</v>
      </c>
      <c r="AY354" s="217" t="s">
        <v>126</v>
      </c>
    </row>
    <row r="355" spans="1:65" s="2" customFormat="1" ht="24.2" customHeight="1">
      <c r="A355" s="33"/>
      <c r="B355" s="34"/>
      <c r="C355" s="218" t="s">
        <v>609</v>
      </c>
      <c r="D355" s="218" t="s">
        <v>165</v>
      </c>
      <c r="E355" s="219" t="s">
        <v>610</v>
      </c>
      <c r="F355" s="220" t="s">
        <v>611</v>
      </c>
      <c r="G355" s="221" t="s">
        <v>186</v>
      </c>
      <c r="H355" s="222">
        <v>157.672</v>
      </c>
      <c r="I355" s="223"/>
      <c r="J355" s="224">
        <f>ROUND(I355*H355,2)</f>
        <v>0</v>
      </c>
      <c r="K355" s="225"/>
      <c r="L355" s="226"/>
      <c r="M355" s="227" t="s">
        <v>1</v>
      </c>
      <c r="N355" s="228" t="s">
        <v>39</v>
      </c>
      <c r="O355" s="70"/>
      <c r="P355" s="191">
        <f>O355*H355</f>
        <v>0</v>
      </c>
      <c r="Q355" s="191">
        <v>0</v>
      </c>
      <c r="R355" s="191">
        <f>Q355*H355</f>
        <v>0</v>
      </c>
      <c r="S355" s="191">
        <v>0</v>
      </c>
      <c r="T355" s="192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93" t="s">
        <v>302</v>
      </c>
      <c r="AT355" s="193" t="s">
        <v>165</v>
      </c>
      <c r="AU355" s="193" t="s">
        <v>133</v>
      </c>
      <c r="AY355" s="16" t="s">
        <v>126</v>
      </c>
      <c r="BE355" s="194">
        <f>IF(N355="základná",J355,0)</f>
        <v>0</v>
      </c>
      <c r="BF355" s="194">
        <f>IF(N355="znížená",J355,0)</f>
        <v>0</v>
      </c>
      <c r="BG355" s="194">
        <f>IF(N355="zákl. prenesená",J355,0)</f>
        <v>0</v>
      </c>
      <c r="BH355" s="194">
        <f>IF(N355="zníž. prenesená",J355,0)</f>
        <v>0</v>
      </c>
      <c r="BI355" s="194">
        <f>IF(N355="nulová",J355,0)</f>
        <v>0</v>
      </c>
      <c r="BJ355" s="16" t="s">
        <v>133</v>
      </c>
      <c r="BK355" s="194">
        <f>ROUND(I355*H355,2)</f>
        <v>0</v>
      </c>
      <c r="BL355" s="16" t="s">
        <v>212</v>
      </c>
      <c r="BM355" s="193" t="s">
        <v>612</v>
      </c>
    </row>
    <row r="356" spans="1:65" s="13" customFormat="1">
      <c r="B356" s="195"/>
      <c r="C356" s="196"/>
      <c r="D356" s="197" t="s">
        <v>135</v>
      </c>
      <c r="E356" s="196"/>
      <c r="F356" s="199" t="s">
        <v>613</v>
      </c>
      <c r="G356" s="196"/>
      <c r="H356" s="200">
        <v>157.672</v>
      </c>
      <c r="I356" s="201"/>
      <c r="J356" s="196"/>
      <c r="K356" s="196"/>
      <c r="L356" s="202"/>
      <c r="M356" s="203"/>
      <c r="N356" s="204"/>
      <c r="O356" s="204"/>
      <c r="P356" s="204"/>
      <c r="Q356" s="204"/>
      <c r="R356" s="204"/>
      <c r="S356" s="204"/>
      <c r="T356" s="205"/>
      <c r="AT356" s="206" t="s">
        <v>135</v>
      </c>
      <c r="AU356" s="206" t="s">
        <v>133</v>
      </c>
      <c r="AV356" s="13" t="s">
        <v>133</v>
      </c>
      <c r="AW356" s="13" t="s">
        <v>4</v>
      </c>
      <c r="AX356" s="13" t="s">
        <v>78</v>
      </c>
      <c r="AY356" s="206" t="s">
        <v>126</v>
      </c>
    </row>
    <row r="357" spans="1:65" s="12" customFormat="1" ht="22.7" customHeight="1">
      <c r="B357" s="165"/>
      <c r="C357" s="166"/>
      <c r="D357" s="167" t="s">
        <v>72</v>
      </c>
      <c r="E357" s="179" t="s">
        <v>614</v>
      </c>
      <c r="F357" s="179" t="s">
        <v>615</v>
      </c>
      <c r="G357" s="166"/>
      <c r="H357" s="166"/>
      <c r="I357" s="169"/>
      <c r="J357" s="180">
        <f>BK357</f>
        <v>0</v>
      </c>
      <c r="K357" s="166"/>
      <c r="L357" s="171"/>
      <c r="M357" s="172"/>
      <c r="N357" s="173"/>
      <c r="O357" s="173"/>
      <c r="P357" s="174">
        <f>SUM(P358:P364)</f>
        <v>0</v>
      </c>
      <c r="Q357" s="173"/>
      <c r="R357" s="174">
        <f>SUM(R358:R364)</f>
        <v>8.4392759999999996</v>
      </c>
      <c r="S357" s="173"/>
      <c r="T357" s="175">
        <f>SUM(T358:T364)</f>
        <v>0</v>
      </c>
      <c r="AR357" s="176" t="s">
        <v>133</v>
      </c>
      <c r="AT357" s="177" t="s">
        <v>72</v>
      </c>
      <c r="AU357" s="177" t="s">
        <v>78</v>
      </c>
      <c r="AY357" s="176" t="s">
        <v>126</v>
      </c>
      <c r="BK357" s="178">
        <f>SUM(BK358:BK364)</f>
        <v>0</v>
      </c>
    </row>
    <row r="358" spans="1:65" s="2" customFormat="1" ht="24.2" customHeight="1">
      <c r="A358" s="33"/>
      <c r="B358" s="34"/>
      <c r="C358" s="181" t="s">
        <v>616</v>
      </c>
      <c r="D358" s="181" t="s">
        <v>128</v>
      </c>
      <c r="E358" s="182" t="s">
        <v>617</v>
      </c>
      <c r="F358" s="183" t="s">
        <v>618</v>
      </c>
      <c r="G358" s="184" t="s">
        <v>186</v>
      </c>
      <c r="H358" s="185">
        <v>122.4</v>
      </c>
      <c r="I358" s="186"/>
      <c r="J358" s="187">
        <f>ROUND(I358*H358,2)</f>
        <v>0</v>
      </c>
      <c r="K358" s="188"/>
      <c r="L358" s="38"/>
      <c r="M358" s="189" t="s">
        <v>1</v>
      </c>
      <c r="N358" s="190" t="s">
        <v>39</v>
      </c>
      <c r="O358" s="70"/>
      <c r="P358" s="191">
        <f>O358*H358</f>
        <v>0</v>
      </c>
      <c r="Q358" s="191">
        <v>5.5829999999999998E-2</v>
      </c>
      <c r="R358" s="191">
        <f>Q358*H358</f>
        <v>6.8335920000000003</v>
      </c>
      <c r="S358" s="191">
        <v>0</v>
      </c>
      <c r="T358" s="192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93" t="s">
        <v>212</v>
      </c>
      <c r="AT358" s="193" t="s">
        <v>128</v>
      </c>
      <c r="AU358" s="193" t="s">
        <v>133</v>
      </c>
      <c r="AY358" s="16" t="s">
        <v>126</v>
      </c>
      <c r="BE358" s="194">
        <f>IF(N358="základná",J358,0)</f>
        <v>0</v>
      </c>
      <c r="BF358" s="194">
        <f>IF(N358="znížená",J358,0)</f>
        <v>0</v>
      </c>
      <c r="BG358" s="194">
        <f>IF(N358="zákl. prenesená",J358,0)</f>
        <v>0</v>
      </c>
      <c r="BH358" s="194">
        <f>IF(N358="zníž. prenesená",J358,0)</f>
        <v>0</v>
      </c>
      <c r="BI358" s="194">
        <f>IF(N358="nulová",J358,0)</f>
        <v>0</v>
      </c>
      <c r="BJ358" s="16" t="s">
        <v>133</v>
      </c>
      <c r="BK358" s="194">
        <f>ROUND(I358*H358,2)</f>
        <v>0</v>
      </c>
      <c r="BL358" s="16" t="s">
        <v>212</v>
      </c>
      <c r="BM358" s="193" t="s">
        <v>619</v>
      </c>
    </row>
    <row r="359" spans="1:65" s="13" customFormat="1">
      <c r="B359" s="195"/>
      <c r="C359" s="196"/>
      <c r="D359" s="197" t="s">
        <v>135</v>
      </c>
      <c r="E359" s="198" t="s">
        <v>1</v>
      </c>
      <c r="F359" s="199" t="s">
        <v>620</v>
      </c>
      <c r="G359" s="196"/>
      <c r="H359" s="200">
        <v>52</v>
      </c>
      <c r="I359" s="201"/>
      <c r="J359" s="196"/>
      <c r="K359" s="196"/>
      <c r="L359" s="202"/>
      <c r="M359" s="203"/>
      <c r="N359" s="204"/>
      <c r="O359" s="204"/>
      <c r="P359" s="204"/>
      <c r="Q359" s="204"/>
      <c r="R359" s="204"/>
      <c r="S359" s="204"/>
      <c r="T359" s="205"/>
      <c r="AT359" s="206" t="s">
        <v>135</v>
      </c>
      <c r="AU359" s="206" t="s">
        <v>133</v>
      </c>
      <c r="AV359" s="13" t="s">
        <v>133</v>
      </c>
      <c r="AW359" s="13" t="s">
        <v>29</v>
      </c>
      <c r="AX359" s="13" t="s">
        <v>73</v>
      </c>
      <c r="AY359" s="206" t="s">
        <v>126</v>
      </c>
    </row>
    <row r="360" spans="1:65" s="13" customFormat="1">
      <c r="B360" s="195"/>
      <c r="C360" s="196"/>
      <c r="D360" s="197" t="s">
        <v>135</v>
      </c>
      <c r="E360" s="198" t="s">
        <v>1</v>
      </c>
      <c r="F360" s="199" t="s">
        <v>621</v>
      </c>
      <c r="G360" s="196"/>
      <c r="H360" s="200">
        <v>31.2</v>
      </c>
      <c r="I360" s="201"/>
      <c r="J360" s="196"/>
      <c r="K360" s="196"/>
      <c r="L360" s="202"/>
      <c r="M360" s="203"/>
      <c r="N360" s="204"/>
      <c r="O360" s="204"/>
      <c r="P360" s="204"/>
      <c r="Q360" s="204"/>
      <c r="R360" s="204"/>
      <c r="S360" s="204"/>
      <c r="T360" s="205"/>
      <c r="AT360" s="206" t="s">
        <v>135</v>
      </c>
      <c r="AU360" s="206" t="s">
        <v>133</v>
      </c>
      <c r="AV360" s="13" t="s">
        <v>133</v>
      </c>
      <c r="AW360" s="13" t="s">
        <v>29</v>
      </c>
      <c r="AX360" s="13" t="s">
        <v>73</v>
      </c>
      <c r="AY360" s="206" t="s">
        <v>126</v>
      </c>
    </row>
    <row r="361" spans="1:65" s="13" customFormat="1">
      <c r="B361" s="195"/>
      <c r="C361" s="196"/>
      <c r="D361" s="197" t="s">
        <v>135</v>
      </c>
      <c r="E361" s="198" t="s">
        <v>1</v>
      </c>
      <c r="F361" s="199" t="s">
        <v>622</v>
      </c>
      <c r="G361" s="196"/>
      <c r="H361" s="200">
        <v>39.200000000000003</v>
      </c>
      <c r="I361" s="201"/>
      <c r="J361" s="196"/>
      <c r="K361" s="196"/>
      <c r="L361" s="202"/>
      <c r="M361" s="203"/>
      <c r="N361" s="204"/>
      <c r="O361" s="204"/>
      <c r="P361" s="204"/>
      <c r="Q361" s="204"/>
      <c r="R361" s="204"/>
      <c r="S361" s="204"/>
      <c r="T361" s="205"/>
      <c r="AT361" s="206" t="s">
        <v>135</v>
      </c>
      <c r="AU361" s="206" t="s">
        <v>133</v>
      </c>
      <c r="AV361" s="13" t="s">
        <v>133</v>
      </c>
      <c r="AW361" s="13" t="s">
        <v>29</v>
      </c>
      <c r="AX361" s="13" t="s">
        <v>73</v>
      </c>
      <c r="AY361" s="206" t="s">
        <v>126</v>
      </c>
    </row>
    <row r="362" spans="1:65" s="14" customFormat="1">
      <c r="B362" s="207"/>
      <c r="C362" s="208"/>
      <c r="D362" s="197" t="s">
        <v>135</v>
      </c>
      <c r="E362" s="209" t="s">
        <v>1</v>
      </c>
      <c r="F362" s="210" t="s">
        <v>138</v>
      </c>
      <c r="G362" s="208"/>
      <c r="H362" s="211">
        <v>122.4</v>
      </c>
      <c r="I362" s="212"/>
      <c r="J362" s="208"/>
      <c r="K362" s="208"/>
      <c r="L362" s="213"/>
      <c r="M362" s="214"/>
      <c r="N362" s="215"/>
      <c r="O362" s="215"/>
      <c r="P362" s="215"/>
      <c r="Q362" s="215"/>
      <c r="R362" s="215"/>
      <c r="S362" s="215"/>
      <c r="T362" s="216"/>
      <c r="AT362" s="217" t="s">
        <v>135</v>
      </c>
      <c r="AU362" s="217" t="s">
        <v>133</v>
      </c>
      <c r="AV362" s="14" t="s">
        <v>132</v>
      </c>
      <c r="AW362" s="14" t="s">
        <v>29</v>
      </c>
      <c r="AX362" s="14" t="s">
        <v>78</v>
      </c>
      <c r="AY362" s="217" t="s">
        <v>126</v>
      </c>
    </row>
    <row r="363" spans="1:65" s="2" customFormat="1" ht="24.2" customHeight="1">
      <c r="A363" s="33"/>
      <c r="B363" s="34"/>
      <c r="C363" s="218" t="s">
        <v>623</v>
      </c>
      <c r="D363" s="218" t="s">
        <v>165</v>
      </c>
      <c r="E363" s="219" t="s">
        <v>624</v>
      </c>
      <c r="F363" s="220" t="s">
        <v>625</v>
      </c>
      <c r="G363" s="221" t="s">
        <v>186</v>
      </c>
      <c r="H363" s="222">
        <v>86.7</v>
      </c>
      <c r="I363" s="223"/>
      <c r="J363" s="224">
        <f>ROUND(I363*H363,2)</f>
        <v>0</v>
      </c>
      <c r="K363" s="225"/>
      <c r="L363" s="226"/>
      <c r="M363" s="227" t="s">
        <v>1</v>
      </c>
      <c r="N363" s="228" t="s">
        <v>39</v>
      </c>
      <c r="O363" s="70"/>
      <c r="P363" s="191">
        <f>O363*H363</f>
        <v>0</v>
      </c>
      <c r="Q363" s="191">
        <v>1.8519999999999998E-2</v>
      </c>
      <c r="R363" s="191">
        <f>Q363*H363</f>
        <v>1.6056839999999999</v>
      </c>
      <c r="S363" s="191">
        <v>0</v>
      </c>
      <c r="T363" s="192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93" t="s">
        <v>302</v>
      </c>
      <c r="AT363" s="193" t="s">
        <v>165</v>
      </c>
      <c r="AU363" s="193" t="s">
        <v>133</v>
      </c>
      <c r="AY363" s="16" t="s">
        <v>126</v>
      </c>
      <c r="BE363" s="194">
        <f>IF(N363="základná",J363,0)</f>
        <v>0</v>
      </c>
      <c r="BF363" s="194">
        <f>IF(N363="znížená",J363,0)</f>
        <v>0</v>
      </c>
      <c r="BG363" s="194">
        <f>IF(N363="zákl. prenesená",J363,0)</f>
        <v>0</v>
      </c>
      <c r="BH363" s="194">
        <f>IF(N363="zníž. prenesená",J363,0)</f>
        <v>0</v>
      </c>
      <c r="BI363" s="194">
        <f>IF(N363="nulová",J363,0)</f>
        <v>0</v>
      </c>
      <c r="BJ363" s="16" t="s">
        <v>133</v>
      </c>
      <c r="BK363" s="194">
        <f>ROUND(I363*H363,2)</f>
        <v>0</v>
      </c>
      <c r="BL363" s="16" t="s">
        <v>212</v>
      </c>
      <c r="BM363" s="193" t="s">
        <v>626</v>
      </c>
    </row>
    <row r="364" spans="1:65" s="13" customFormat="1">
      <c r="B364" s="195"/>
      <c r="C364" s="196"/>
      <c r="D364" s="197" t="s">
        <v>135</v>
      </c>
      <c r="E364" s="196"/>
      <c r="F364" s="199" t="s">
        <v>627</v>
      </c>
      <c r="G364" s="196"/>
      <c r="H364" s="200">
        <v>86.7</v>
      </c>
      <c r="I364" s="201"/>
      <c r="J364" s="196"/>
      <c r="K364" s="196"/>
      <c r="L364" s="202"/>
      <c r="M364" s="203"/>
      <c r="N364" s="204"/>
      <c r="O364" s="204"/>
      <c r="P364" s="204"/>
      <c r="Q364" s="204"/>
      <c r="R364" s="204"/>
      <c r="S364" s="204"/>
      <c r="T364" s="205"/>
      <c r="AT364" s="206" t="s">
        <v>135</v>
      </c>
      <c r="AU364" s="206" t="s">
        <v>133</v>
      </c>
      <c r="AV364" s="13" t="s">
        <v>133</v>
      </c>
      <c r="AW364" s="13" t="s">
        <v>4</v>
      </c>
      <c r="AX364" s="13" t="s">
        <v>78</v>
      </c>
      <c r="AY364" s="206" t="s">
        <v>126</v>
      </c>
    </row>
    <row r="365" spans="1:65" s="12" customFormat="1" ht="22.7" customHeight="1">
      <c r="B365" s="165"/>
      <c r="C365" s="166"/>
      <c r="D365" s="167" t="s">
        <v>72</v>
      </c>
      <c r="E365" s="179" t="s">
        <v>628</v>
      </c>
      <c r="F365" s="179" t="s">
        <v>629</v>
      </c>
      <c r="G365" s="166"/>
      <c r="H365" s="166"/>
      <c r="I365" s="169"/>
      <c r="J365" s="180">
        <f>BK365</f>
        <v>0</v>
      </c>
      <c r="K365" s="166"/>
      <c r="L365" s="171"/>
      <c r="M365" s="172"/>
      <c r="N365" s="173"/>
      <c r="O365" s="173"/>
      <c r="P365" s="174">
        <f>SUM(P366:P367)</f>
        <v>0</v>
      </c>
      <c r="Q365" s="173"/>
      <c r="R365" s="174">
        <f>SUM(R366:R367)</f>
        <v>0.20799999999999999</v>
      </c>
      <c r="S365" s="173"/>
      <c r="T365" s="175">
        <f>SUM(T366:T367)</f>
        <v>0</v>
      </c>
      <c r="AR365" s="176" t="s">
        <v>133</v>
      </c>
      <c r="AT365" s="177" t="s">
        <v>72</v>
      </c>
      <c r="AU365" s="177" t="s">
        <v>78</v>
      </c>
      <c r="AY365" s="176" t="s">
        <v>126</v>
      </c>
      <c r="BK365" s="178">
        <f>SUM(BK366:BK367)</f>
        <v>0</v>
      </c>
    </row>
    <row r="366" spans="1:65" s="2" customFormat="1" ht="24.2" customHeight="1">
      <c r="A366" s="33"/>
      <c r="B366" s="34"/>
      <c r="C366" s="181" t="s">
        <v>630</v>
      </c>
      <c r="D366" s="181" t="s">
        <v>128</v>
      </c>
      <c r="E366" s="182" t="s">
        <v>631</v>
      </c>
      <c r="F366" s="183" t="s">
        <v>632</v>
      </c>
      <c r="G366" s="184" t="s">
        <v>186</v>
      </c>
      <c r="H366" s="185">
        <v>320</v>
      </c>
      <c r="I366" s="186"/>
      <c r="J366" s="187">
        <f>ROUND(I366*H366,2)</f>
        <v>0</v>
      </c>
      <c r="K366" s="188"/>
      <c r="L366" s="38"/>
      <c r="M366" s="189" t="s">
        <v>1</v>
      </c>
      <c r="N366" s="190" t="s">
        <v>39</v>
      </c>
      <c r="O366" s="70"/>
      <c r="P366" s="191">
        <f>O366*H366</f>
        <v>0</v>
      </c>
      <c r="Q366" s="191">
        <v>2.7999999999999998E-4</v>
      </c>
      <c r="R366" s="191">
        <f>Q366*H366</f>
        <v>8.9599999999999985E-2</v>
      </c>
      <c r="S366" s="191">
        <v>0</v>
      </c>
      <c r="T366" s="192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93" t="s">
        <v>212</v>
      </c>
      <c r="AT366" s="193" t="s">
        <v>128</v>
      </c>
      <c r="AU366" s="193" t="s">
        <v>133</v>
      </c>
      <c r="AY366" s="16" t="s">
        <v>126</v>
      </c>
      <c r="BE366" s="194">
        <f>IF(N366="základná",J366,0)</f>
        <v>0</v>
      </c>
      <c r="BF366" s="194">
        <f>IF(N366="znížená",J366,0)</f>
        <v>0</v>
      </c>
      <c r="BG366" s="194">
        <f>IF(N366="zákl. prenesená",J366,0)</f>
        <v>0</v>
      </c>
      <c r="BH366" s="194">
        <f>IF(N366="zníž. prenesená",J366,0)</f>
        <v>0</v>
      </c>
      <c r="BI366" s="194">
        <f>IF(N366="nulová",J366,0)</f>
        <v>0</v>
      </c>
      <c r="BJ366" s="16" t="s">
        <v>133</v>
      </c>
      <c r="BK366" s="194">
        <f>ROUND(I366*H366,2)</f>
        <v>0</v>
      </c>
      <c r="BL366" s="16" t="s">
        <v>212</v>
      </c>
      <c r="BM366" s="193" t="s">
        <v>633</v>
      </c>
    </row>
    <row r="367" spans="1:65" s="2" customFormat="1" ht="24.2" customHeight="1">
      <c r="A367" s="33"/>
      <c r="B367" s="34"/>
      <c r="C367" s="181" t="s">
        <v>634</v>
      </c>
      <c r="D367" s="181" t="s">
        <v>128</v>
      </c>
      <c r="E367" s="182" t="s">
        <v>635</v>
      </c>
      <c r="F367" s="183" t="s">
        <v>636</v>
      </c>
      <c r="G367" s="184" t="s">
        <v>186</v>
      </c>
      <c r="H367" s="185">
        <v>320</v>
      </c>
      <c r="I367" s="186"/>
      <c r="J367" s="187">
        <f>ROUND(I367*H367,2)</f>
        <v>0</v>
      </c>
      <c r="K367" s="188"/>
      <c r="L367" s="38"/>
      <c r="M367" s="189" t="s">
        <v>1</v>
      </c>
      <c r="N367" s="190" t="s">
        <v>39</v>
      </c>
      <c r="O367" s="70"/>
      <c r="P367" s="191">
        <f>O367*H367</f>
        <v>0</v>
      </c>
      <c r="Q367" s="191">
        <v>3.6999999999999999E-4</v>
      </c>
      <c r="R367" s="191">
        <f>Q367*H367</f>
        <v>0.11840000000000001</v>
      </c>
      <c r="S367" s="191">
        <v>0</v>
      </c>
      <c r="T367" s="192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93" t="s">
        <v>212</v>
      </c>
      <c r="AT367" s="193" t="s">
        <v>128</v>
      </c>
      <c r="AU367" s="193" t="s">
        <v>133</v>
      </c>
      <c r="AY367" s="16" t="s">
        <v>126</v>
      </c>
      <c r="BE367" s="194">
        <f>IF(N367="základná",J367,0)</f>
        <v>0</v>
      </c>
      <c r="BF367" s="194">
        <f>IF(N367="znížená",J367,0)</f>
        <v>0</v>
      </c>
      <c r="BG367" s="194">
        <f>IF(N367="zákl. prenesená",J367,0)</f>
        <v>0</v>
      </c>
      <c r="BH367" s="194">
        <f>IF(N367="zníž. prenesená",J367,0)</f>
        <v>0</v>
      </c>
      <c r="BI367" s="194">
        <f>IF(N367="nulová",J367,0)</f>
        <v>0</v>
      </c>
      <c r="BJ367" s="16" t="s">
        <v>133</v>
      </c>
      <c r="BK367" s="194">
        <f>ROUND(I367*H367,2)</f>
        <v>0</v>
      </c>
      <c r="BL367" s="16" t="s">
        <v>212</v>
      </c>
      <c r="BM367" s="193" t="s">
        <v>637</v>
      </c>
    </row>
    <row r="368" spans="1:65" s="12" customFormat="1" ht="25.9" customHeight="1">
      <c r="B368" s="165"/>
      <c r="C368" s="166"/>
      <c r="D368" s="167" t="s">
        <v>72</v>
      </c>
      <c r="E368" s="168" t="s">
        <v>165</v>
      </c>
      <c r="F368" s="168" t="s">
        <v>638</v>
      </c>
      <c r="G368" s="166"/>
      <c r="H368" s="166"/>
      <c r="I368" s="169"/>
      <c r="J368" s="170">
        <f>BK368</f>
        <v>0</v>
      </c>
      <c r="K368" s="166"/>
      <c r="L368" s="171"/>
      <c r="M368" s="172"/>
      <c r="N368" s="173"/>
      <c r="O368" s="173"/>
      <c r="P368" s="174">
        <f>P369</f>
        <v>0</v>
      </c>
      <c r="Q368" s="173"/>
      <c r="R368" s="174">
        <f>R369</f>
        <v>0.25499999999999995</v>
      </c>
      <c r="S368" s="173"/>
      <c r="T368" s="175">
        <f>T369</f>
        <v>0</v>
      </c>
      <c r="AR368" s="176" t="s">
        <v>144</v>
      </c>
      <c r="AT368" s="177" t="s">
        <v>72</v>
      </c>
      <c r="AU368" s="177" t="s">
        <v>73</v>
      </c>
      <c r="AY368" s="176" t="s">
        <v>126</v>
      </c>
      <c r="BK368" s="178">
        <f>BK369</f>
        <v>0</v>
      </c>
    </row>
    <row r="369" spans="1:65" s="12" customFormat="1" ht="22.7" customHeight="1">
      <c r="B369" s="165"/>
      <c r="C369" s="166"/>
      <c r="D369" s="167" t="s">
        <v>72</v>
      </c>
      <c r="E369" s="179" t="s">
        <v>639</v>
      </c>
      <c r="F369" s="179" t="s">
        <v>640</v>
      </c>
      <c r="G369" s="166"/>
      <c r="H369" s="166"/>
      <c r="I369" s="169"/>
      <c r="J369" s="180">
        <f>BK369</f>
        <v>0</v>
      </c>
      <c r="K369" s="166"/>
      <c r="L369" s="171"/>
      <c r="M369" s="172"/>
      <c r="N369" s="173"/>
      <c r="O369" s="173"/>
      <c r="P369" s="174">
        <f>SUM(P370:P375)</f>
        <v>0</v>
      </c>
      <c r="Q369" s="173"/>
      <c r="R369" s="174">
        <f>SUM(R370:R375)</f>
        <v>0.25499999999999995</v>
      </c>
      <c r="S369" s="173"/>
      <c r="T369" s="175">
        <f>SUM(T370:T375)</f>
        <v>0</v>
      </c>
      <c r="AR369" s="176" t="s">
        <v>144</v>
      </c>
      <c r="AT369" s="177" t="s">
        <v>72</v>
      </c>
      <c r="AU369" s="177" t="s">
        <v>78</v>
      </c>
      <c r="AY369" s="176" t="s">
        <v>126</v>
      </c>
      <c r="BK369" s="178">
        <f>SUM(BK370:BK375)</f>
        <v>0</v>
      </c>
    </row>
    <row r="370" spans="1:65" s="2" customFormat="1" ht="14.45" customHeight="1">
      <c r="A370" s="33"/>
      <c r="B370" s="34"/>
      <c r="C370" s="181" t="s">
        <v>641</v>
      </c>
      <c r="D370" s="181" t="s">
        <v>128</v>
      </c>
      <c r="E370" s="182" t="s">
        <v>642</v>
      </c>
      <c r="F370" s="183" t="s">
        <v>643</v>
      </c>
      <c r="G370" s="184" t="s">
        <v>168</v>
      </c>
      <c r="H370" s="185">
        <v>4</v>
      </c>
      <c r="I370" s="186"/>
      <c r="J370" s="187">
        <f t="shared" ref="J370:J375" si="20">ROUND(I370*H370,2)</f>
        <v>0</v>
      </c>
      <c r="K370" s="188"/>
      <c r="L370" s="38"/>
      <c r="M370" s="189" t="s">
        <v>1</v>
      </c>
      <c r="N370" s="190" t="s">
        <v>39</v>
      </c>
      <c r="O370" s="70"/>
      <c r="P370" s="191">
        <f t="shared" ref="P370:P375" si="21">O370*H370</f>
        <v>0</v>
      </c>
      <c r="Q370" s="191">
        <v>0</v>
      </c>
      <c r="R370" s="191">
        <f t="shared" ref="R370:R375" si="22">Q370*H370</f>
        <v>0</v>
      </c>
      <c r="S370" s="191">
        <v>0</v>
      </c>
      <c r="T370" s="192">
        <f t="shared" ref="T370:T375" si="23"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93" t="s">
        <v>471</v>
      </c>
      <c r="AT370" s="193" t="s">
        <v>128</v>
      </c>
      <c r="AU370" s="193" t="s">
        <v>133</v>
      </c>
      <c r="AY370" s="16" t="s">
        <v>126</v>
      </c>
      <c r="BE370" s="194">
        <f t="shared" ref="BE370:BE375" si="24">IF(N370="základná",J370,0)</f>
        <v>0</v>
      </c>
      <c r="BF370" s="194">
        <f t="shared" ref="BF370:BF375" si="25">IF(N370="znížená",J370,0)</f>
        <v>0</v>
      </c>
      <c r="BG370" s="194">
        <f t="shared" ref="BG370:BG375" si="26">IF(N370="zákl. prenesená",J370,0)</f>
        <v>0</v>
      </c>
      <c r="BH370" s="194">
        <f t="shared" ref="BH370:BH375" si="27">IF(N370="zníž. prenesená",J370,0)</f>
        <v>0</v>
      </c>
      <c r="BI370" s="194">
        <f t="shared" ref="BI370:BI375" si="28">IF(N370="nulová",J370,0)</f>
        <v>0</v>
      </c>
      <c r="BJ370" s="16" t="s">
        <v>133</v>
      </c>
      <c r="BK370" s="194">
        <f t="shared" ref="BK370:BK375" si="29">ROUND(I370*H370,2)</f>
        <v>0</v>
      </c>
      <c r="BL370" s="16" t="s">
        <v>471</v>
      </c>
      <c r="BM370" s="193" t="s">
        <v>644</v>
      </c>
    </row>
    <row r="371" spans="1:65" s="2" customFormat="1" ht="14.45" customHeight="1">
      <c r="A371" s="33"/>
      <c r="B371" s="34"/>
      <c r="C371" s="181" t="s">
        <v>645</v>
      </c>
      <c r="D371" s="181" t="s">
        <v>128</v>
      </c>
      <c r="E371" s="182" t="s">
        <v>646</v>
      </c>
      <c r="F371" s="183" t="s">
        <v>647</v>
      </c>
      <c r="G371" s="184" t="s">
        <v>168</v>
      </c>
      <c r="H371" s="185">
        <v>4</v>
      </c>
      <c r="I371" s="186"/>
      <c r="J371" s="187">
        <f t="shared" si="20"/>
        <v>0</v>
      </c>
      <c r="K371" s="188"/>
      <c r="L371" s="38"/>
      <c r="M371" s="189" t="s">
        <v>1</v>
      </c>
      <c r="N371" s="190" t="s">
        <v>39</v>
      </c>
      <c r="O371" s="70"/>
      <c r="P371" s="191">
        <f t="shared" si="21"/>
        <v>0</v>
      </c>
      <c r="Q371" s="191">
        <v>0</v>
      </c>
      <c r="R371" s="191">
        <f t="shared" si="22"/>
        <v>0</v>
      </c>
      <c r="S371" s="191">
        <v>0</v>
      </c>
      <c r="T371" s="192">
        <f t="shared" si="23"/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93" t="s">
        <v>471</v>
      </c>
      <c r="AT371" s="193" t="s">
        <v>128</v>
      </c>
      <c r="AU371" s="193" t="s">
        <v>133</v>
      </c>
      <c r="AY371" s="16" t="s">
        <v>126</v>
      </c>
      <c r="BE371" s="194">
        <f t="shared" si="24"/>
        <v>0</v>
      </c>
      <c r="BF371" s="194">
        <f t="shared" si="25"/>
        <v>0</v>
      </c>
      <c r="BG371" s="194">
        <f t="shared" si="26"/>
        <v>0</v>
      </c>
      <c r="BH371" s="194">
        <f t="shared" si="27"/>
        <v>0</v>
      </c>
      <c r="BI371" s="194">
        <f t="shared" si="28"/>
        <v>0</v>
      </c>
      <c r="BJ371" s="16" t="s">
        <v>133</v>
      </c>
      <c r="BK371" s="194">
        <f t="shared" si="29"/>
        <v>0</v>
      </c>
      <c r="BL371" s="16" t="s">
        <v>471</v>
      </c>
      <c r="BM371" s="193" t="s">
        <v>648</v>
      </c>
    </row>
    <row r="372" spans="1:65" s="2" customFormat="1" ht="24.2" customHeight="1">
      <c r="A372" s="33"/>
      <c r="B372" s="34"/>
      <c r="C372" s="181" t="s">
        <v>649</v>
      </c>
      <c r="D372" s="181" t="s">
        <v>128</v>
      </c>
      <c r="E372" s="182" t="s">
        <v>650</v>
      </c>
      <c r="F372" s="183" t="s">
        <v>651</v>
      </c>
      <c r="G372" s="184" t="s">
        <v>186</v>
      </c>
      <c r="H372" s="185">
        <v>182</v>
      </c>
      <c r="I372" s="186"/>
      <c r="J372" s="187">
        <f t="shared" si="20"/>
        <v>0</v>
      </c>
      <c r="K372" s="188"/>
      <c r="L372" s="38"/>
      <c r="M372" s="189" t="s">
        <v>1</v>
      </c>
      <c r="N372" s="190" t="s">
        <v>39</v>
      </c>
      <c r="O372" s="70"/>
      <c r="P372" s="191">
        <f t="shared" si="21"/>
        <v>0</v>
      </c>
      <c r="Q372" s="191">
        <v>0</v>
      </c>
      <c r="R372" s="191">
        <f t="shared" si="22"/>
        <v>0</v>
      </c>
      <c r="S372" s="191">
        <v>0</v>
      </c>
      <c r="T372" s="192">
        <f t="shared" si="23"/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93" t="s">
        <v>471</v>
      </c>
      <c r="AT372" s="193" t="s">
        <v>128</v>
      </c>
      <c r="AU372" s="193" t="s">
        <v>133</v>
      </c>
      <c r="AY372" s="16" t="s">
        <v>126</v>
      </c>
      <c r="BE372" s="194">
        <f t="shared" si="24"/>
        <v>0</v>
      </c>
      <c r="BF372" s="194">
        <f t="shared" si="25"/>
        <v>0</v>
      </c>
      <c r="BG372" s="194">
        <f t="shared" si="26"/>
        <v>0</v>
      </c>
      <c r="BH372" s="194">
        <f t="shared" si="27"/>
        <v>0</v>
      </c>
      <c r="BI372" s="194">
        <f t="shared" si="28"/>
        <v>0</v>
      </c>
      <c r="BJ372" s="16" t="s">
        <v>133</v>
      </c>
      <c r="BK372" s="194">
        <f t="shared" si="29"/>
        <v>0</v>
      </c>
      <c r="BL372" s="16" t="s">
        <v>471</v>
      </c>
      <c r="BM372" s="193" t="s">
        <v>652</v>
      </c>
    </row>
    <row r="373" spans="1:65" s="2" customFormat="1" ht="14.45" customHeight="1">
      <c r="A373" s="33"/>
      <c r="B373" s="34"/>
      <c r="C373" s="218" t="s">
        <v>653</v>
      </c>
      <c r="D373" s="218" t="s">
        <v>165</v>
      </c>
      <c r="E373" s="219" t="s">
        <v>654</v>
      </c>
      <c r="F373" s="220" t="s">
        <v>655</v>
      </c>
      <c r="G373" s="221" t="s">
        <v>168</v>
      </c>
      <c r="H373" s="222">
        <v>364</v>
      </c>
      <c r="I373" s="223"/>
      <c r="J373" s="224">
        <f t="shared" si="20"/>
        <v>0</v>
      </c>
      <c r="K373" s="225"/>
      <c r="L373" s="226"/>
      <c r="M373" s="227" t="s">
        <v>1</v>
      </c>
      <c r="N373" s="228" t="s">
        <v>39</v>
      </c>
      <c r="O373" s="70"/>
      <c r="P373" s="191">
        <f t="shared" si="21"/>
        <v>0</v>
      </c>
      <c r="Q373" s="191">
        <v>6.9999999999999999E-4</v>
      </c>
      <c r="R373" s="191">
        <f t="shared" si="22"/>
        <v>0.25479999999999997</v>
      </c>
      <c r="S373" s="191">
        <v>0</v>
      </c>
      <c r="T373" s="192">
        <f t="shared" si="23"/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93" t="s">
        <v>656</v>
      </c>
      <c r="AT373" s="193" t="s">
        <v>165</v>
      </c>
      <c r="AU373" s="193" t="s">
        <v>133</v>
      </c>
      <c r="AY373" s="16" t="s">
        <v>126</v>
      </c>
      <c r="BE373" s="194">
        <f t="shared" si="24"/>
        <v>0</v>
      </c>
      <c r="BF373" s="194">
        <f t="shared" si="25"/>
        <v>0</v>
      </c>
      <c r="BG373" s="194">
        <f t="shared" si="26"/>
        <v>0</v>
      </c>
      <c r="BH373" s="194">
        <f t="shared" si="27"/>
        <v>0</v>
      </c>
      <c r="BI373" s="194">
        <f t="shared" si="28"/>
        <v>0</v>
      </c>
      <c r="BJ373" s="16" t="s">
        <v>133</v>
      </c>
      <c r="BK373" s="194">
        <f t="shared" si="29"/>
        <v>0</v>
      </c>
      <c r="BL373" s="16" t="s">
        <v>656</v>
      </c>
      <c r="BM373" s="193" t="s">
        <v>657</v>
      </c>
    </row>
    <row r="374" spans="1:65" s="2" customFormat="1" ht="24.2" customHeight="1">
      <c r="A374" s="33"/>
      <c r="B374" s="34"/>
      <c r="C374" s="181" t="s">
        <v>658</v>
      </c>
      <c r="D374" s="181" t="s">
        <v>128</v>
      </c>
      <c r="E374" s="182" t="s">
        <v>659</v>
      </c>
      <c r="F374" s="183" t="s">
        <v>660</v>
      </c>
      <c r="G374" s="184" t="s">
        <v>168</v>
      </c>
      <c r="H374" s="185">
        <v>4</v>
      </c>
      <c r="I374" s="186"/>
      <c r="J374" s="187">
        <f t="shared" si="20"/>
        <v>0</v>
      </c>
      <c r="K374" s="188"/>
      <c r="L374" s="38"/>
      <c r="M374" s="189" t="s">
        <v>1</v>
      </c>
      <c r="N374" s="190" t="s">
        <v>39</v>
      </c>
      <c r="O374" s="70"/>
      <c r="P374" s="191">
        <f t="shared" si="21"/>
        <v>0</v>
      </c>
      <c r="Q374" s="191">
        <v>0</v>
      </c>
      <c r="R374" s="191">
        <f t="shared" si="22"/>
        <v>0</v>
      </c>
      <c r="S374" s="191">
        <v>0</v>
      </c>
      <c r="T374" s="192">
        <f t="shared" si="23"/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93" t="s">
        <v>471</v>
      </c>
      <c r="AT374" s="193" t="s">
        <v>128</v>
      </c>
      <c r="AU374" s="193" t="s">
        <v>133</v>
      </c>
      <c r="AY374" s="16" t="s">
        <v>126</v>
      </c>
      <c r="BE374" s="194">
        <f t="shared" si="24"/>
        <v>0</v>
      </c>
      <c r="BF374" s="194">
        <f t="shared" si="25"/>
        <v>0</v>
      </c>
      <c r="BG374" s="194">
        <f t="shared" si="26"/>
        <v>0</v>
      </c>
      <c r="BH374" s="194">
        <f t="shared" si="27"/>
        <v>0</v>
      </c>
      <c r="BI374" s="194">
        <f t="shared" si="28"/>
        <v>0</v>
      </c>
      <c r="BJ374" s="16" t="s">
        <v>133</v>
      </c>
      <c r="BK374" s="194">
        <f t="shared" si="29"/>
        <v>0</v>
      </c>
      <c r="BL374" s="16" t="s">
        <v>471</v>
      </c>
      <c r="BM374" s="193" t="s">
        <v>661</v>
      </c>
    </row>
    <row r="375" spans="1:65" s="2" customFormat="1" ht="14.45" customHeight="1">
      <c r="A375" s="33"/>
      <c r="B375" s="34"/>
      <c r="C375" s="218" t="s">
        <v>662</v>
      </c>
      <c r="D375" s="218" t="s">
        <v>165</v>
      </c>
      <c r="E375" s="219" t="s">
        <v>663</v>
      </c>
      <c r="F375" s="220" t="s">
        <v>664</v>
      </c>
      <c r="G375" s="221" t="s">
        <v>280</v>
      </c>
      <c r="H375" s="222">
        <v>4</v>
      </c>
      <c r="I375" s="223"/>
      <c r="J375" s="224">
        <f t="shared" si="20"/>
        <v>0</v>
      </c>
      <c r="K375" s="225"/>
      <c r="L375" s="226"/>
      <c r="M375" s="229" t="s">
        <v>1</v>
      </c>
      <c r="N375" s="230" t="s">
        <v>39</v>
      </c>
      <c r="O375" s="231"/>
      <c r="P375" s="232">
        <f t="shared" si="21"/>
        <v>0</v>
      </c>
      <c r="Q375" s="232">
        <v>5.0000000000000002E-5</v>
      </c>
      <c r="R375" s="232">
        <f t="shared" si="22"/>
        <v>2.0000000000000001E-4</v>
      </c>
      <c r="S375" s="232">
        <v>0</v>
      </c>
      <c r="T375" s="233">
        <f t="shared" si="23"/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93" t="s">
        <v>656</v>
      </c>
      <c r="AT375" s="193" t="s">
        <v>165</v>
      </c>
      <c r="AU375" s="193" t="s">
        <v>133</v>
      </c>
      <c r="AY375" s="16" t="s">
        <v>126</v>
      </c>
      <c r="BE375" s="194">
        <f t="shared" si="24"/>
        <v>0</v>
      </c>
      <c r="BF375" s="194">
        <f t="shared" si="25"/>
        <v>0</v>
      </c>
      <c r="BG375" s="194">
        <f t="shared" si="26"/>
        <v>0</v>
      </c>
      <c r="BH375" s="194">
        <f t="shared" si="27"/>
        <v>0</v>
      </c>
      <c r="BI375" s="194">
        <f t="shared" si="28"/>
        <v>0</v>
      </c>
      <c r="BJ375" s="16" t="s">
        <v>133</v>
      </c>
      <c r="BK375" s="194">
        <f t="shared" si="29"/>
        <v>0</v>
      </c>
      <c r="BL375" s="16" t="s">
        <v>656</v>
      </c>
      <c r="BM375" s="193" t="s">
        <v>665</v>
      </c>
    </row>
    <row r="376" spans="1:65" s="2" customFormat="1" ht="6.95" customHeight="1">
      <c r="A376" s="33"/>
      <c r="B376" s="53"/>
      <c r="C376" s="54"/>
      <c r="D376" s="54"/>
      <c r="E376" s="54"/>
      <c r="F376" s="54"/>
      <c r="G376" s="54"/>
      <c r="H376" s="54"/>
      <c r="I376" s="54"/>
      <c r="J376" s="54"/>
      <c r="K376" s="54"/>
      <c r="L376" s="38"/>
      <c r="M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</row>
  </sheetData>
  <sheetProtection algorithmName="SHA-512" hashValue="iMJPCXeSV1MA23Gpb4ONAFzuyuH6Y9+1ztCMcqEIiJv+KTj7kcrWVmNxNOEePeskRc5+O20J4poX7sG5afM0xQ==" saltValue="IjE2SxAZfXXPl21i2T4VDDKiE/PqLbPWYQppgLaSsXP+GyCCnr3hXl0TlyJHVVdBMD8WG331Ff3sAYrLJlalhQ==" spinCount="100000" sheet="1" objects="1" scenarios="1" formatColumns="0" formatRows="0" autoFilter="0"/>
  <autoFilter ref="C137:K375" xr:uid="{00000000-0009-0000-0000-000001000000}"/>
  <mergeCells count="6">
    <mergeCell ref="E130:H130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901_S - Apartmánový dom</vt:lpstr>
      <vt:lpstr>'901_S - Apartmánový dom'!Názvy_tlače</vt:lpstr>
      <vt:lpstr>'Rekapitulácia stavby'!Názvy_tlače</vt:lpstr>
      <vt:lpstr>'901_S - Apartmánový dom'!Oblasť_tlače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LUKAS-PC\Lukas</dc:creator>
  <cp:lastModifiedBy>Admin</cp:lastModifiedBy>
  <dcterms:created xsi:type="dcterms:W3CDTF">2021-04-29T07:46:04Z</dcterms:created>
  <dcterms:modified xsi:type="dcterms:W3CDTF">2021-04-29T08:28:24Z</dcterms:modified>
</cp:coreProperties>
</file>